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005" windowHeight="5355" tabRatio="729" firstSheet="1" activeTab="1"/>
  </bookViews>
  <sheets>
    <sheet name="10-31-13 Detail" sheetId="1" state="hidden" r:id="rId1"/>
    <sheet name="INCOME BY STATE - UTAH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'INCOME BY STATE - UTAH'!$A$1:$D$15</definedName>
    <definedName name="_xlnm.Print_Titles" localSheetId="1">'INCOME BY STATE - UTAH'!$1:$1</definedName>
  </definedNames>
  <calcPr fullCalcOnLoad="1"/>
</workbook>
</file>

<file path=xl/sharedStrings.xml><?xml version="1.0" encoding="utf-8"?>
<sst xmlns="http://schemas.openxmlformats.org/spreadsheetml/2006/main" count="368" uniqueCount="307">
  <si>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</si>
  <si>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</si>
  <si>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</si>
  <si>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</si>
  <si>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</si>
  <si>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</si>
  <si>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</si>
  <si>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</si>
  <si>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</si>
  <si>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</si>
  <si>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</si>
  <si>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</si>
  <si>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</si>
  <si>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</si>
  <si>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</si>
  <si>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</si>
  <si>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</si>
  <si>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</si>
  <si>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</si>
  <si>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</si>
  <si>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</si>
  <si>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</si>
  <si>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</si>
  <si>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</si>
  <si>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</si>
  <si>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</si>
  <si>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</si>
  <si>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</si>
  <si>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</si>
  <si>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</si>
  <si>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</si>
  <si>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</si>
  <si>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</si>
  <si>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</si>
  <si>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</si>
  <si>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</si>
  <si>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</si>
  <si>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</si>
  <si>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</si>
  <si>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</si>
  <si>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</si>
  <si>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</si>
  <si>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</si>
  <si>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</si>
  <si>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</si>
  <si>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</si>
  <si>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</si>
  <si>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</si>
  <si>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</si>
  <si>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</si>
  <si>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</si>
  <si>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</si>
  <si>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</si>
  <si>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</si>
  <si>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</si>
  <si>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</si>
  <si>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</si>
  <si>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</si>
  <si>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</si>
  <si>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</si>
  <si>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</si>
  <si>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</si>
  <si>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</si>
  <si>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</si>
  <si>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</si>
  <si>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</si>
  <si>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</si>
  <si>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</si>
  <si>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</si>
  <si>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</si>
  <si>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</si>
  <si>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</si>
  <si>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</si>
  <si>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</si>
  <si>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</si>
  <si>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</si>
  <si>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</si>
  <si>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</si>
  <si>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</si>
  <si>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</si>
  <si>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</si>
  <si>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</si>
  <si>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</si>
  <si>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</si>
  <si>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</si>
  <si>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</si>
  <si>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</si>
  <si>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</si>
  <si>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</si>
  <si>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</si>
  <si>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</si>
  <si>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</si>
  <si>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</si>
  <si>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</si>
  <si>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</si>
  <si>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</si>
  <si>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</si>
  <si>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</si>
  <si>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</si>
  <si>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</si>
  <si>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</si>
  <si>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</si>
  <si>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</si>
  <si>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</si>
  <si>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</si>
  <si>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</si>
  <si>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</si>
  <si>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</si>
  <si>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</si>
  <si>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</si>
  <si>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</si>
  <si>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</si>
  <si>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</si>
  <si>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</si>
  <si>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</si>
  <si>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</si>
  <si>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</si>
  <si>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</si>
  <si>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</si>
  <si>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</si>
  <si>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</si>
  <si>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</si>
  <si>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</si>
  <si>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</si>
  <si>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</si>
  <si>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</si>
  <si>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</si>
  <si>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</si>
  <si>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</si>
  <si>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</si>
  <si>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</si>
  <si>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</si>
  <si>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</si>
  <si>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</si>
  <si>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</si>
  <si>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</si>
  <si>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</si>
  <si>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</si>
  <si>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</si>
  <si>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</si>
  <si>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</si>
  <si>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</si>
  <si>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</si>
  <si>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</si>
  <si>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</si>
  <si>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</si>
  <si>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</si>
  <si>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</si>
  <si>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</si>
  <si>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</si>
  <si>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</si>
  <si>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</si>
  <si>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</si>
  <si>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</si>
  <si>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</si>
  <si>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</si>
  <si>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</si>
  <si>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</si>
  <si>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</si>
  <si>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</si>
  <si>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</si>
  <si>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</si>
  <si>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</si>
  <si>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</si>
  <si>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</si>
  <si>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</si>
  <si>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</si>
  <si>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</si>
  <si>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</si>
  <si>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</si>
  <si>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</si>
  <si>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</si>
  <si>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</si>
  <si>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</si>
  <si>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</si>
  <si>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</si>
  <si>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</si>
  <si>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</si>
  <si>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</si>
  <si>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</si>
  <si>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</si>
  <si>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</si>
  <si>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</si>
  <si>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</si>
  <si>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</si>
  <si>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</si>
  <si>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</si>
  <si>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</si>
  <si>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</si>
  <si>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</si>
  <si>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</si>
  <si>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</si>
  <si>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</si>
  <si>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</si>
  <si>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</si>
  <si>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</si>
  <si>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</si>
  <si>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</si>
  <si>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</si>
  <si>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</si>
  <si>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</si>
  <si>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</si>
  <si>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</si>
  <si>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</si>
  <si>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</si>
  <si>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</si>
  <si>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</si>
  <si>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</si>
  <si>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</si>
  <si>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</si>
  <si>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</si>
  <si>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</si>
  <si>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</si>
  <si>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</si>
  <si>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</si>
  <si>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</si>
  <si>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</si>
  <si>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</si>
  <si>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</si>
  <si>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</si>
  <si>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</si>
  <si>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</si>
  <si>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</si>
  <si>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</si>
  <si>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</si>
  <si>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</si>
  <si>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</si>
  <si>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</si>
  <si>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</si>
  <si>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</si>
  <si>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</si>
  <si>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</si>
  <si>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</si>
  <si>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</si>
  <si>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</si>
  <si>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</si>
  <si>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</si>
  <si>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</si>
  <si>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</si>
  <si>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</si>
  <si>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</si>
  <si>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</si>
  <si>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</si>
  <si>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</si>
  <si>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</si>
  <si>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</si>
  <si>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</si>
  <si>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</si>
  <si>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</si>
  <si>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</si>
  <si>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</si>
  <si>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</si>
  <si>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</si>
  <si>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</si>
  <si>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</si>
  <si>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</si>
  <si>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</si>
  <si>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</si>
  <si>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</si>
  <si>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</si>
  <si>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</si>
  <si>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</si>
  <si>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</si>
  <si>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</si>
  <si>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</si>
  <si>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</si>
  <si>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</si>
  <si>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</si>
  <si>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</si>
  <si>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</si>
  <si>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</si>
  <si>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</si>
  <si>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</si>
  <si>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</si>
  <si>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</si>
  <si>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</si>
  <si>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</si>
  <si>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</si>
  <si>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</si>
  <si>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</si>
  <si>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</si>
  <si>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</si>
  <si>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</si>
  <si>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</si>
  <si>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</si>
  <si>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</si>
  <si>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</si>
  <si>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</si>
  <si>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</si>
  <si>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</si>
  <si>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</si>
  <si>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</si>
  <si>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</si>
  <si>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</si>
  <si>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</si>
  <si>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CA Tax Exempt Income Fund</t>
  </si>
  <si>
    <t>MA Tax Exempt Income Fund</t>
  </si>
  <si>
    <t>MN Tax Exempt Income Fund</t>
  </si>
  <si>
    <t>NJ Tax Exempt Income Fund</t>
  </si>
  <si>
    <t>NY Tax Exempt Income Fund</t>
  </si>
  <si>
    <t>OH Tax Exempt Income Fund</t>
  </si>
  <si>
    <t>PA Tax Exempt Income Fund</t>
  </si>
  <si>
    <t>Putnam Fund Name</t>
  </si>
  <si>
    <t>Fund Code</t>
  </si>
  <si>
    <t>Taxable Percentage</t>
  </si>
  <si>
    <t>Non-Taxable Percentage</t>
  </si>
  <si>
    <t>Strategic Intermediate Municipal Fund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</si>
</sst>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Gotham C2 Text"/>
      <family val="3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Border="1" applyAlignment="1">
      <alignment vertical="top"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3" fillId="25" borderId="18" xfId="0" applyFont="1" applyFill="1" applyBorder="1" applyAlignment="1">
      <alignment wrapText="1"/>
    </xf>
    <xf numFmtId="0" fontId="13" fillId="25" borderId="19" xfId="0" applyFont="1" applyFill="1" applyBorder="1" applyAlignment="1">
      <alignment horizontal="center" wrapText="1"/>
    </xf>
    <xf numFmtId="0" fontId="13" fillId="25" borderId="0" xfId="0" applyFont="1" applyFill="1" applyBorder="1" applyAlignment="1">
      <alignment horizontal="center" wrapText="1"/>
    </xf>
    <xf numFmtId="211" fontId="35" fillId="0" borderId="0" xfId="0" applyNumberFormat="1" applyFont="1" applyFill="1" applyAlignment="1" quotePrefix="1">
      <alignment horizontal="center"/>
    </xf>
    <xf numFmtId="10" fontId="0" fillId="0" borderId="0" xfId="0" applyNumberFormat="1" applyFill="1" applyAlignment="1">
      <alignment horizontal="center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4" hidden="1" customWidth="1"/>
    <col min="67" max="67" width="15.28125" style="84" hidden="1" customWidth="1"/>
    <col min="68" max="75" width="0" style="1" hidden="1" customWidth="1"/>
    <col min="76" max="76" width="0" style="92" hidden="1" customWidth="1"/>
    <col min="77" max="77" width="17.7109375" style="94" hidden="1" customWidth="1"/>
    <col min="78" max="78" width="15.421875" style="94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.7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5">
      <c r="C2" s="50" t="s">
        <v>294</v>
      </c>
      <c r="D2" s="23"/>
      <c r="G2" s="124" t="s">
        <v>141</v>
      </c>
      <c r="H2" s="125"/>
      <c r="I2" s="27"/>
      <c r="J2" s="27"/>
      <c r="K2" s="38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101"/>
      <c r="G3" s="126" t="s">
        <v>293</v>
      </c>
      <c r="H3" s="127"/>
      <c r="I3" s="5"/>
      <c r="J3" s="5"/>
      <c r="P3" s="5"/>
      <c r="AF3" s="54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5" t="s">
        <v>190</v>
      </c>
      <c r="C4" s="17"/>
      <c r="D4" s="17" t="s">
        <v>144</v>
      </c>
      <c r="E4" s="57"/>
      <c r="F4" s="59"/>
      <c r="G4" s="17" t="s">
        <v>112</v>
      </c>
      <c r="H4" s="17" t="s">
        <v>113</v>
      </c>
      <c r="I4" s="59" t="s">
        <v>114</v>
      </c>
      <c r="J4" s="59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61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6" t="s">
        <v>191</v>
      </c>
      <c r="C5" s="18" t="s">
        <v>124</v>
      </c>
      <c r="D5" s="18" t="s">
        <v>124</v>
      </c>
      <c r="E5" s="58" t="s">
        <v>125</v>
      </c>
      <c r="F5" s="60" t="s">
        <v>126</v>
      </c>
      <c r="G5" s="60" t="s">
        <v>127</v>
      </c>
      <c r="H5" s="60" t="s">
        <v>128</v>
      </c>
      <c r="I5" s="60" t="s">
        <v>129</v>
      </c>
      <c r="J5" s="60" t="s">
        <v>212</v>
      </c>
      <c r="K5" s="60" t="s">
        <v>130</v>
      </c>
      <c r="L5" s="60" t="s">
        <v>131</v>
      </c>
      <c r="M5" s="60" t="s">
        <v>132</v>
      </c>
      <c r="N5" s="60" t="s">
        <v>130</v>
      </c>
      <c r="O5" s="60" t="s">
        <v>131</v>
      </c>
      <c r="P5" s="60" t="s">
        <v>132</v>
      </c>
      <c r="Q5" s="60" t="s">
        <v>130</v>
      </c>
      <c r="R5" s="60" t="s">
        <v>131</v>
      </c>
      <c r="S5" s="60" t="s">
        <v>21</v>
      </c>
      <c r="T5" s="60" t="s">
        <v>22</v>
      </c>
      <c r="U5" s="60" t="s">
        <v>21</v>
      </c>
      <c r="V5" s="60" t="s">
        <v>23</v>
      </c>
      <c r="W5" s="60" t="s">
        <v>24</v>
      </c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30</v>
      </c>
      <c r="AD5" s="60" t="s">
        <v>31</v>
      </c>
      <c r="AE5" s="60" t="s">
        <v>32</v>
      </c>
      <c r="AF5" s="62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12"/>
      <c r="CI5" s="112"/>
      <c r="CJ5" s="112"/>
    </row>
    <row r="6" spans="1:86" s="69" customFormat="1" ht="12.75">
      <c r="A6" s="64">
        <v>41628</v>
      </c>
      <c r="B6" s="64">
        <v>41632</v>
      </c>
      <c r="C6" s="104" t="s">
        <v>98</v>
      </c>
      <c r="D6" s="39" t="s">
        <v>145</v>
      </c>
      <c r="E6" s="103">
        <v>41578</v>
      </c>
      <c r="F6" s="97" t="s">
        <v>265</v>
      </c>
      <c r="G6" s="86">
        <v>270687131.93</v>
      </c>
      <c r="H6" s="108">
        <v>26351788.357999995</v>
      </c>
      <c r="I6" s="47">
        <v>3680827</v>
      </c>
      <c r="J6" s="43">
        <v>0</v>
      </c>
      <c r="K6" s="44">
        <f aca="true" t="shared" si="0" ref="K6:K28">IF(AG6="y",ROUNDUP(I6/H6,4),ROUNDUP(I6/H6,3))</f>
        <v>0.14</v>
      </c>
      <c r="L6" s="66">
        <f aca="true" t="shared" si="1" ref="L6:L28">ROUND(I6/G6,4)</f>
        <v>0.0136</v>
      </c>
      <c r="M6" s="47">
        <v>0</v>
      </c>
      <c r="N6" s="44">
        <f aca="true" t="shared" si="2" ref="N6:N39">IF($AG6="y",ROUNDUP($M6/$H6,4),ROUNDUP($M6/$H6,3))</f>
        <v>0</v>
      </c>
      <c r="O6" s="66">
        <f aca="true" t="shared" si="3" ref="O6:O28">ROUND(M6/G6,4)</f>
        <v>0</v>
      </c>
      <c r="P6" s="43">
        <v>0</v>
      </c>
      <c r="Q6" s="44">
        <f aca="true" t="shared" si="4" ref="Q6:Q39">IF($AG6="y",ROUNDUP($P6/$H6,4),ROUNDUP($P6/$H6,3))</f>
        <v>0</v>
      </c>
      <c r="R6" s="66">
        <f aca="true" t="shared" si="5" ref="R6:R28">ROUND(P6/G6,4)</f>
        <v>0</v>
      </c>
      <c r="S6" s="46">
        <f aca="true" t="shared" si="6" ref="S6:S28">N6+Q6</f>
        <v>0</v>
      </c>
      <c r="T6" s="66">
        <f aca="true" t="shared" si="7" ref="T6:T28">O6+R6</f>
        <v>0</v>
      </c>
      <c r="U6" s="46">
        <f aca="true" t="shared" si="8" ref="U6:U28">K6+N6+Q6</f>
        <v>0.14</v>
      </c>
      <c r="V6" s="66">
        <f aca="true" t="shared" si="9" ref="V6:V28">(I6+M6+P6)/G6</f>
        <v>0.01359808637283824</v>
      </c>
      <c r="W6" s="47">
        <v>3030825</v>
      </c>
      <c r="X6" s="47">
        <v>0</v>
      </c>
      <c r="Y6" s="43">
        <v>0</v>
      </c>
      <c r="Z6" s="44">
        <f aca="true" t="shared" si="10" ref="Z6:Z28">IF($AG6="y",ROUNDUP(W6/$H6,4),ROUNDUP(W6/$H6,3))</f>
        <v>0.116</v>
      </c>
      <c r="AA6" s="66">
        <f aca="true" t="shared" si="11" ref="AA6:AA28">ROUND(W6/G6,4)</f>
        <v>0.0112</v>
      </c>
      <c r="AB6" s="44">
        <f aca="true" t="shared" si="12" ref="AB6:AB28">IF($AG6="y",ROUNDUP(X6/$H6,4),ROUNDUP(X6/$H6,3))</f>
        <v>0</v>
      </c>
      <c r="AC6" s="66">
        <f aca="true" t="shared" si="13" ref="AC6:AC28">ROUND(X6/G6,4)</f>
        <v>0</v>
      </c>
      <c r="AD6" s="44">
        <f aca="true" t="shared" si="14" ref="AD6:AD28">IF($AG6="y",ROUNDUP(Y6/$H6,4),ROUNDUP(Y6/$H6,3))</f>
        <v>0</v>
      </c>
      <c r="AE6" s="66">
        <f aca="true" t="shared" si="15" ref="AE6:AE28">ROUND(Y6/G6,4)</f>
        <v>0</v>
      </c>
      <c r="AF6" s="67">
        <f aca="true" t="shared" si="16" ref="AF6:AF28">+I6+M6+P6</f>
        <v>3680827</v>
      </c>
      <c r="AG6" s="68">
        <f aca="true" t="shared" si="17" ref="AG6:AG28">tef(C6)</f>
        <v>0</v>
      </c>
      <c r="AH6" s="68">
        <f aca="true" t="shared" si="18" ref="AH6:AH28">tef_CE(C6)</f>
        <v>0</v>
      </c>
      <c r="AJ6" s="70">
        <f aca="true" t="shared" si="19" ref="AJ6:AJ28">IF(L6-0.01&lt;0,0,L6-0.01)</f>
        <v>0.003599999999999999</v>
      </c>
      <c r="AK6" s="70">
        <f aca="true" t="shared" si="20" ref="AK6:AK28">IF(L6=0,0,(L6+0.01))</f>
        <v>0.0236</v>
      </c>
      <c r="AL6" s="71">
        <f aca="true" t="shared" si="21" ref="AL6:AL28">IF(L6=0,0,($G6*0.01)/$H6)</f>
        <v>0.10272059271750472</v>
      </c>
      <c r="AM6" s="71">
        <f aca="true" t="shared" si="22" ref="AM6:AM28">IF(K6-AL6&lt;0,0,ROUND(K6-AL6,2))</f>
        <v>0.04</v>
      </c>
      <c r="AN6" s="71">
        <f aca="true" t="shared" si="23" ref="AN6:AN28">ROUND(K6+AL6,2)</f>
        <v>0.24</v>
      </c>
      <c r="AO6" s="71"/>
      <c r="AP6" s="70">
        <f aca="true" t="shared" si="24" ref="AP6:AP28">IF(T6-0.01&lt;0,0,T6-0.01)</f>
        <v>0</v>
      </c>
      <c r="AQ6" s="70">
        <f aca="true" t="shared" si="25" ref="AQ6:AQ28">IF(T6=0,0,(T6+0.01))</f>
        <v>0</v>
      </c>
      <c r="AR6" s="71">
        <f aca="true" t="shared" si="26" ref="AR6:AR28">IF(T6=0,0,(G6*0.01)/H6)</f>
        <v>0</v>
      </c>
      <c r="AS6" s="71">
        <f aca="true" t="shared" si="27" ref="AS6:AS28">IF(S6-AR6&lt;0,0,S6-AR6)</f>
        <v>0</v>
      </c>
      <c r="AT6" s="71">
        <f aca="true" t="shared" si="28" ref="AT6:AT28">S6+AR6</f>
        <v>0</v>
      </c>
      <c r="AV6" s="70">
        <f aca="true" t="shared" si="29" ref="AV6:AV28">AJ6+AP6</f>
        <v>0.003599999999999999</v>
      </c>
      <c r="AW6" s="70">
        <f aca="true" t="shared" si="30" ref="AW6:AW28">AK6+AQ6</f>
        <v>0.0236</v>
      </c>
      <c r="AY6" s="71"/>
      <c r="BC6" s="106"/>
      <c r="BD6" s="107"/>
      <c r="BE6" s="106"/>
      <c r="BF6" s="107"/>
      <c r="BL6" s="43"/>
      <c r="BM6" s="65"/>
      <c r="BN6" s="85"/>
      <c r="BO6" s="85"/>
      <c r="BX6" s="92"/>
      <c r="BY6" s="95"/>
      <c r="BZ6" s="95"/>
      <c r="CA6" s="111"/>
      <c r="CB6" s="111"/>
      <c r="CE6" s="86"/>
      <c r="CF6" s="108"/>
      <c r="CG6" s="113"/>
      <c r="CH6" s="113"/>
    </row>
    <row r="7" spans="1:86" ht="12.75">
      <c r="A7" s="79">
        <v>41628</v>
      </c>
      <c r="B7" s="79">
        <v>41632</v>
      </c>
      <c r="C7" s="114" t="s">
        <v>99</v>
      </c>
      <c r="D7" s="72" t="s">
        <v>146</v>
      </c>
      <c r="E7" s="102">
        <v>41578</v>
      </c>
      <c r="F7" s="98" t="s">
        <v>266</v>
      </c>
      <c r="G7" s="109">
        <v>959434989.73</v>
      </c>
      <c r="H7" s="110">
        <v>88675221.38400002</v>
      </c>
      <c r="I7" s="77">
        <v>34790287</v>
      </c>
      <c r="J7" s="43">
        <v>0</v>
      </c>
      <c r="K7" s="74">
        <f t="shared" si="0"/>
        <v>0.393</v>
      </c>
      <c r="L7" s="75">
        <f t="shared" si="1"/>
        <v>0.0363</v>
      </c>
      <c r="M7" s="77">
        <v>0</v>
      </c>
      <c r="N7" s="74">
        <f t="shared" si="2"/>
        <v>0</v>
      </c>
      <c r="O7" s="75">
        <f t="shared" si="3"/>
        <v>0</v>
      </c>
      <c r="P7" s="73">
        <v>0</v>
      </c>
      <c r="Q7" s="74">
        <f t="shared" si="4"/>
        <v>0</v>
      </c>
      <c r="R7" s="75">
        <f t="shared" si="5"/>
        <v>0</v>
      </c>
      <c r="S7" s="76">
        <f t="shared" si="6"/>
        <v>0</v>
      </c>
      <c r="T7" s="75">
        <f t="shared" si="7"/>
        <v>0</v>
      </c>
      <c r="U7" s="76">
        <f t="shared" si="8"/>
        <v>0.393</v>
      </c>
      <c r="V7" s="75">
        <f t="shared" si="9"/>
        <v>0.03626122392074791</v>
      </c>
      <c r="W7" s="77">
        <v>29696593</v>
      </c>
      <c r="X7" s="77">
        <v>0</v>
      </c>
      <c r="Y7" s="73">
        <v>0</v>
      </c>
      <c r="Z7" s="74">
        <f t="shared" si="10"/>
        <v>0.335</v>
      </c>
      <c r="AA7" s="75">
        <f t="shared" si="11"/>
        <v>0.031</v>
      </c>
      <c r="AB7" s="74">
        <f t="shared" si="12"/>
        <v>0</v>
      </c>
      <c r="AC7" s="75">
        <f t="shared" si="13"/>
        <v>0</v>
      </c>
      <c r="AD7" s="74">
        <f t="shared" si="14"/>
        <v>0</v>
      </c>
      <c r="AE7" s="75">
        <f t="shared" si="15"/>
        <v>0</v>
      </c>
      <c r="AF7" s="78">
        <f t="shared" si="16"/>
        <v>34790287</v>
      </c>
      <c r="AG7" s="80">
        <f t="shared" si="17"/>
        <v>0</v>
      </c>
      <c r="AH7" s="80">
        <f t="shared" si="18"/>
        <v>0</v>
      </c>
      <c r="AI7" s="81"/>
      <c r="AJ7" s="82">
        <f t="shared" si="19"/>
        <v>0.026299999999999997</v>
      </c>
      <c r="AK7" s="82">
        <f t="shared" si="20"/>
        <v>0.0463</v>
      </c>
      <c r="AL7" s="83">
        <f t="shared" si="21"/>
        <v>0.10819651473721771</v>
      </c>
      <c r="AM7" s="83">
        <f t="shared" si="22"/>
        <v>0.28</v>
      </c>
      <c r="AN7" s="83">
        <f t="shared" si="23"/>
        <v>0.5</v>
      </c>
      <c r="AO7" s="83"/>
      <c r="AP7" s="82">
        <f t="shared" si="24"/>
        <v>0</v>
      </c>
      <c r="AQ7" s="82">
        <f t="shared" si="25"/>
        <v>0</v>
      </c>
      <c r="AR7" s="83">
        <f t="shared" si="26"/>
        <v>0</v>
      </c>
      <c r="AS7" s="83">
        <f t="shared" si="27"/>
        <v>0</v>
      </c>
      <c r="AT7" s="83">
        <f t="shared" si="28"/>
        <v>0</v>
      </c>
      <c r="AU7" s="81"/>
      <c r="AV7" s="82">
        <f t="shared" si="29"/>
        <v>0.026299999999999997</v>
      </c>
      <c r="AW7" s="82">
        <f t="shared" si="30"/>
        <v>0.0463</v>
      </c>
      <c r="AY7" s="48"/>
      <c r="BC7" s="106"/>
      <c r="BD7" s="107"/>
      <c r="BE7" s="106"/>
      <c r="BF7" s="107"/>
      <c r="BL7" s="86"/>
      <c r="BM7" s="87"/>
      <c r="BY7" s="95"/>
      <c r="BZ7" s="95"/>
      <c r="CA7" s="111"/>
      <c r="CB7" s="111"/>
      <c r="CE7" s="109"/>
      <c r="CF7" s="110"/>
      <c r="CG7" s="113"/>
      <c r="CH7" s="113"/>
    </row>
    <row r="8" spans="1:86" ht="12.75">
      <c r="A8" s="64">
        <v>41628</v>
      </c>
      <c r="B8" s="64">
        <v>41632</v>
      </c>
      <c r="C8" s="104" t="s">
        <v>100</v>
      </c>
      <c r="D8" s="39" t="s">
        <v>147</v>
      </c>
      <c r="E8" s="103">
        <v>41578</v>
      </c>
      <c r="F8" s="97" t="s">
        <v>267</v>
      </c>
      <c r="G8" s="86">
        <v>829414070.14</v>
      </c>
      <c r="H8" s="108">
        <v>71608069.573</v>
      </c>
      <c r="I8" s="47">
        <v>8737959</v>
      </c>
      <c r="J8" s="43">
        <v>0</v>
      </c>
      <c r="K8" s="44">
        <f t="shared" si="0"/>
        <v>0.123</v>
      </c>
      <c r="L8" s="66">
        <f t="shared" si="1"/>
        <v>0.0105</v>
      </c>
      <c r="M8" s="47">
        <v>0</v>
      </c>
      <c r="N8" s="44">
        <f t="shared" si="2"/>
        <v>0</v>
      </c>
      <c r="O8" s="66">
        <f t="shared" si="3"/>
        <v>0</v>
      </c>
      <c r="P8" s="43">
        <v>0</v>
      </c>
      <c r="Q8" s="44">
        <f t="shared" si="4"/>
        <v>0</v>
      </c>
      <c r="R8" s="66">
        <f t="shared" si="5"/>
        <v>0</v>
      </c>
      <c r="S8" s="46">
        <f t="shared" si="6"/>
        <v>0</v>
      </c>
      <c r="T8" s="66">
        <f t="shared" si="7"/>
        <v>0</v>
      </c>
      <c r="U8" s="46">
        <f t="shared" si="8"/>
        <v>0.123</v>
      </c>
      <c r="V8" s="66">
        <f t="shared" si="9"/>
        <v>0.010535098588965444</v>
      </c>
      <c r="W8" s="47">
        <v>6583207</v>
      </c>
      <c r="X8" s="47">
        <v>0</v>
      </c>
      <c r="Y8" s="43">
        <v>0</v>
      </c>
      <c r="Z8" s="44">
        <f t="shared" si="10"/>
        <v>0.092</v>
      </c>
      <c r="AA8" s="66">
        <f t="shared" si="11"/>
        <v>0.0079</v>
      </c>
      <c r="AB8" s="44">
        <f t="shared" si="12"/>
        <v>0</v>
      </c>
      <c r="AC8" s="66">
        <f t="shared" si="13"/>
        <v>0</v>
      </c>
      <c r="AD8" s="44">
        <f t="shared" si="14"/>
        <v>0</v>
      </c>
      <c r="AE8" s="66">
        <f t="shared" si="15"/>
        <v>0</v>
      </c>
      <c r="AF8" s="67">
        <f t="shared" si="16"/>
        <v>8737959</v>
      </c>
      <c r="AG8" s="68">
        <f t="shared" si="17"/>
        <v>0</v>
      </c>
      <c r="AH8" s="68">
        <f t="shared" si="18"/>
        <v>0</v>
      </c>
      <c r="AI8" s="69"/>
      <c r="AJ8" s="70">
        <f t="shared" si="19"/>
        <v>0.0005000000000000004</v>
      </c>
      <c r="AK8" s="70">
        <f t="shared" si="20"/>
        <v>0.0205</v>
      </c>
      <c r="AL8" s="71">
        <f t="shared" si="21"/>
        <v>0.11582689982928022</v>
      </c>
      <c r="AM8" s="71">
        <f t="shared" si="22"/>
        <v>0.01</v>
      </c>
      <c r="AN8" s="71">
        <f t="shared" si="23"/>
        <v>0.24</v>
      </c>
      <c r="AO8" s="71"/>
      <c r="AP8" s="70">
        <f t="shared" si="24"/>
        <v>0</v>
      </c>
      <c r="AQ8" s="70">
        <f t="shared" si="25"/>
        <v>0</v>
      </c>
      <c r="AR8" s="71">
        <f t="shared" si="26"/>
        <v>0</v>
      </c>
      <c r="AS8" s="71">
        <f t="shared" si="27"/>
        <v>0</v>
      </c>
      <c r="AT8" s="71">
        <f t="shared" si="28"/>
        <v>0</v>
      </c>
      <c r="AU8" s="63"/>
      <c r="AV8" s="70">
        <f t="shared" si="29"/>
        <v>0.0005000000000000004</v>
      </c>
      <c r="AW8" s="70">
        <f t="shared" si="30"/>
        <v>0.0205</v>
      </c>
      <c r="AY8" s="48"/>
      <c r="BC8" s="106"/>
      <c r="BD8" s="107"/>
      <c r="BE8" s="106"/>
      <c r="BF8" s="107"/>
      <c r="BL8" s="86"/>
      <c r="BM8" s="87"/>
      <c r="BY8" s="95"/>
      <c r="BZ8" s="95"/>
      <c r="CA8" s="111"/>
      <c r="CB8" s="111"/>
      <c r="CE8" s="86"/>
      <c r="CF8" s="108"/>
      <c r="CG8" s="113"/>
      <c r="CH8" s="113"/>
    </row>
    <row r="9" spans="1:86" ht="12.75">
      <c r="A9" s="79">
        <v>41628</v>
      </c>
      <c r="B9" s="79">
        <v>41632</v>
      </c>
      <c r="C9" s="114" t="s">
        <v>20</v>
      </c>
      <c r="D9" s="72" t="s">
        <v>148</v>
      </c>
      <c r="E9" s="102">
        <v>41578</v>
      </c>
      <c r="F9" s="98" t="s">
        <v>268</v>
      </c>
      <c r="G9" s="109">
        <v>1013792410.0100001</v>
      </c>
      <c r="H9" s="110">
        <v>82803742.07500002</v>
      </c>
      <c r="I9" s="77">
        <v>8970398</v>
      </c>
      <c r="J9" s="43">
        <v>0</v>
      </c>
      <c r="K9" s="74">
        <f t="shared" si="0"/>
        <v>0.109</v>
      </c>
      <c r="L9" s="75">
        <f t="shared" si="1"/>
        <v>0.0088</v>
      </c>
      <c r="M9" s="77">
        <v>0</v>
      </c>
      <c r="N9" s="74">
        <f t="shared" si="2"/>
        <v>0</v>
      </c>
      <c r="O9" s="75">
        <f t="shared" si="3"/>
        <v>0</v>
      </c>
      <c r="P9" s="73">
        <v>0</v>
      </c>
      <c r="Q9" s="74">
        <f t="shared" si="4"/>
        <v>0</v>
      </c>
      <c r="R9" s="75">
        <f t="shared" si="5"/>
        <v>0</v>
      </c>
      <c r="S9" s="76">
        <f t="shared" si="6"/>
        <v>0</v>
      </c>
      <c r="T9" s="75">
        <f t="shared" si="7"/>
        <v>0</v>
      </c>
      <c r="U9" s="76">
        <f t="shared" si="8"/>
        <v>0.109</v>
      </c>
      <c r="V9" s="75">
        <f t="shared" si="9"/>
        <v>0.008848357821017337</v>
      </c>
      <c r="W9" s="77">
        <v>5470398</v>
      </c>
      <c r="X9" s="77">
        <v>0</v>
      </c>
      <c r="Y9" s="73">
        <v>0</v>
      </c>
      <c r="Z9" s="74">
        <f t="shared" si="10"/>
        <v>0.067</v>
      </c>
      <c r="AA9" s="75">
        <f t="shared" si="11"/>
        <v>0.0054</v>
      </c>
      <c r="AB9" s="74">
        <f t="shared" si="12"/>
        <v>0</v>
      </c>
      <c r="AC9" s="75">
        <f t="shared" si="13"/>
        <v>0</v>
      </c>
      <c r="AD9" s="74">
        <f t="shared" si="14"/>
        <v>0</v>
      </c>
      <c r="AE9" s="75">
        <f t="shared" si="15"/>
        <v>0</v>
      </c>
      <c r="AF9" s="78">
        <f t="shared" si="16"/>
        <v>8970398</v>
      </c>
      <c r="AG9" s="80">
        <f t="shared" si="17"/>
        <v>0</v>
      </c>
      <c r="AH9" s="80">
        <f t="shared" si="18"/>
        <v>0</v>
      </c>
      <c r="AI9" s="81"/>
      <c r="AJ9" s="82">
        <f t="shared" si="19"/>
        <v>0</v>
      </c>
      <c r="AK9" s="82">
        <f t="shared" si="20"/>
        <v>0.0188</v>
      </c>
      <c r="AL9" s="83">
        <f t="shared" si="21"/>
        <v>0.12243316359926719</v>
      </c>
      <c r="AM9" s="83">
        <f t="shared" si="22"/>
        <v>0</v>
      </c>
      <c r="AN9" s="83">
        <f t="shared" si="23"/>
        <v>0.23</v>
      </c>
      <c r="AO9" s="83"/>
      <c r="AP9" s="82">
        <f t="shared" si="24"/>
        <v>0</v>
      </c>
      <c r="AQ9" s="82">
        <f t="shared" si="25"/>
        <v>0</v>
      </c>
      <c r="AR9" s="83">
        <f t="shared" si="26"/>
        <v>0</v>
      </c>
      <c r="AS9" s="83">
        <f t="shared" si="27"/>
        <v>0</v>
      </c>
      <c r="AT9" s="83">
        <f t="shared" si="28"/>
        <v>0</v>
      </c>
      <c r="AU9" s="81"/>
      <c r="AV9" s="82">
        <f t="shared" si="29"/>
        <v>0</v>
      </c>
      <c r="AW9" s="82">
        <f t="shared" si="30"/>
        <v>0.0188</v>
      </c>
      <c r="AY9" s="48"/>
      <c r="BC9" s="106"/>
      <c r="BD9" s="107"/>
      <c r="BE9" s="106"/>
      <c r="BF9" s="107"/>
      <c r="BL9" s="86"/>
      <c r="BM9" s="87"/>
      <c r="BY9" s="95"/>
      <c r="BZ9" s="95"/>
      <c r="CA9" s="111"/>
      <c r="CB9" s="111"/>
      <c r="CE9" s="109"/>
      <c r="CF9" s="110"/>
      <c r="CG9" s="113"/>
      <c r="CH9" s="113"/>
    </row>
    <row r="10" spans="1:86" ht="12.75">
      <c r="A10" s="64">
        <v>41626</v>
      </c>
      <c r="B10" s="64">
        <v>41628</v>
      </c>
      <c r="C10" s="115" t="s">
        <v>35</v>
      </c>
      <c r="D10" s="39" t="s">
        <v>241</v>
      </c>
      <c r="E10" s="103">
        <v>41547</v>
      </c>
      <c r="F10" s="41" t="s">
        <v>76</v>
      </c>
      <c r="G10" s="86">
        <v>566614178.14</v>
      </c>
      <c r="H10" s="108">
        <v>63168670.238</v>
      </c>
      <c r="I10" s="47">
        <v>0</v>
      </c>
      <c r="J10" s="43">
        <v>0</v>
      </c>
      <c r="K10" s="44">
        <f t="shared" si="0"/>
        <v>0</v>
      </c>
      <c r="L10" s="66">
        <f t="shared" si="1"/>
        <v>0</v>
      </c>
      <c r="M10" s="47">
        <v>0</v>
      </c>
      <c r="N10" s="44">
        <f t="shared" si="2"/>
        <v>0</v>
      </c>
      <c r="O10" s="66">
        <f t="shared" si="3"/>
        <v>0</v>
      </c>
      <c r="P10" s="43">
        <v>0</v>
      </c>
      <c r="Q10" s="44">
        <f t="shared" si="4"/>
        <v>0</v>
      </c>
      <c r="R10" s="66">
        <f t="shared" si="5"/>
        <v>0</v>
      </c>
      <c r="S10" s="46">
        <f t="shared" si="6"/>
        <v>0</v>
      </c>
      <c r="T10" s="66">
        <f t="shared" si="7"/>
        <v>0</v>
      </c>
      <c r="U10" s="46">
        <f t="shared" si="8"/>
        <v>0</v>
      </c>
      <c r="V10" s="66">
        <f t="shared" si="9"/>
        <v>0</v>
      </c>
      <c r="W10" s="47">
        <v>0</v>
      </c>
      <c r="X10" s="47">
        <v>0</v>
      </c>
      <c r="Y10" s="43">
        <v>0</v>
      </c>
      <c r="Z10" s="44">
        <f t="shared" si="10"/>
        <v>0</v>
      </c>
      <c r="AA10" s="66">
        <f t="shared" si="11"/>
        <v>0</v>
      </c>
      <c r="AB10" s="44">
        <f t="shared" si="12"/>
        <v>0</v>
      </c>
      <c r="AC10" s="66">
        <f t="shared" si="13"/>
        <v>0</v>
      </c>
      <c r="AD10" s="44">
        <f t="shared" si="14"/>
        <v>0</v>
      </c>
      <c r="AE10" s="66">
        <f t="shared" si="15"/>
        <v>0</v>
      </c>
      <c r="AF10" s="67">
        <f t="shared" si="16"/>
        <v>0</v>
      </c>
      <c r="AG10" s="68">
        <f t="shared" si="17"/>
        <v>0</v>
      </c>
      <c r="AH10" s="68">
        <f t="shared" si="18"/>
        <v>0</v>
      </c>
      <c r="AI10" s="69"/>
      <c r="AJ10" s="70">
        <f t="shared" si="19"/>
        <v>0</v>
      </c>
      <c r="AK10" s="70">
        <f t="shared" si="20"/>
        <v>0</v>
      </c>
      <c r="AL10" s="71">
        <f t="shared" si="21"/>
        <v>0</v>
      </c>
      <c r="AM10" s="71">
        <f t="shared" si="22"/>
        <v>0</v>
      </c>
      <c r="AN10" s="71">
        <f t="shared" si="23"/>
        <v>0</v>
      </c>
      <c r="AO10" s="71"/>
      <c r="AP10" s="70">
        <f t="shared" si="24"/>
        <v>0</v>
      </c>
      <c r="AQ10" s="70">
        <f t="shared" si="25"/>
        <v>0</v>
      </c>
      <c r="AR10" s="71">
        <f t="shared" si="26"/>
        <v>0</v>
      </c>
      <c r="AS10" s="71">
        <f t="shared" si="27"/>
        <v>0</v>
      </c>
      <c r="AT10" s="71">
        <f t="shared" si="28"/>
        <v>0</v>
      </c>
      <c r="AU10" s="63"/>
      <c r="AV10" s="70">
        <f t="shared" si="29"/>
        <v>0</v>
      </c>
      <c r="AW10" s="70">
        <f t="shared" si="30"/>
        <v>0</v>
      </c>
      <c r="AY10" s="48"/>
      <c r="BC10" s="106"/>
      <c r="BD10" s="107"/>
      <c r="BE10" s="106"/>
      <c r="BF10" s="107"/>
      <c r="BL10" s="86"/>
      <c r="BM10" s="87"/>
      <c r="BY10" s="95"/>
      <c r="BZ10" s="95"/>
      <c r="CA10" s="111"/>
      <c r="CB10" s="111"/>
      <c r="CE10" s="86"/>
      <c r="CF10" s="108"/>
      <c r="CG10" s="113"/>
      <c r="CH10" s="113"/>
    </row>
    <row r="11" spans="1:86" ht="12.75">
      <c r="A11" s="79">
        <v>41635</v>
      </c>
      <c r="B11" s="79">
        <v>41639</v>
      </c>
      <c r="C11" s="114" t="s">
        <v>223</v>
      </c>
      <c r="D11" s="72" t="s">
        <v>149</v>
      </c>
      <c r="E11" s="102">
        <v>41486</v>
      </c>
      <c r="F11" s="98" t="s">
        <v>237</v>
      </c>
      <c r="G11" s="109">
        <v>389882426.6</v>
      </c>
      <c r="H11" s="110">
        <v>26517937.474</v>
      </c>
      <c r="I11" s="77">
        <v>111118</v>
      </c>
      <c r="J11" s="43">
        <v>0</v>
      </c>
      <c r="K11" s="74">
        <f t="shared" si="0"/>
        <v>0.004200000000000001</v>
      </c>
      <c r="L11" s="75">
        <f t="shared" si="1"/>
        <v>0.0003</v>
      </c>
      <c r="M11" s="77">
        <v>0</v>
      </c>
      <c r="N11" s="74">
        <f t="shared" si="2"/>
        <v>0</v>
      </c>
      <c r="O11" s="75">
        <f t="shared" si="3"/>
        <v>0</v>
      </c>
      <c r="P11" s="73">
        <v>0</v>
      </c>
      <c r="Q11" s="74">
        <f t="shared" si="4"/>
        <v>0</v>
      </c>
      <c r="R11" s="75">
        <f t="shared" si="5"/>
        <v>0</v>
      </c>
      <c r="S11" s="76">
        <f t="shared" si="6"/>
        <v>0</v>
      </c>
      <c r="T11" s="75">
        <f t="shared" si="7"/>
        <v>0</v>
      </c>
      <c r="U11" s="76">
        <f t="shared" si="8"/>
        <v>0.004200000000000001</v>
      </c>
      <c r="V11" s="75">
        <f t="shared" si="9"/>
        <v>0.00028500386890738613</v>
      </c>
      <c r="W11" s="77">
        <v>50318</v>
      </c>
      <c r="X11" s="77">
        <v>0</v>
      </c>
      <c r="Y11" s="73">
        <v>0</v>
      </c>
      <c r="Z11" s="74">
        <f t="shared" si="10"/>
        <v>0.0019</v>
      </c>
      <c r="AA11" s="75">
        <f t="shared" si="11"/>
        <v>0.0001</v>
      </c>
      <c r="AB11" s="74">
        <f t="shared" si="12"/>
        <v>0</v>
      </c>
      <c r="AC11" s="75">
        <f t="shared" si="13"/>
        <v>0</v>
      </c>
      <c r="AD11" s="74">
        <f t="shared" si="14"/>
        <v>0</v>
      </c>
      <c r="AE11" s="75">
        <f t="shared" si="15"/>
        <v>0</v>
      </c>
      <c r="AF11" s="78">
        <f t="shared" si="16"/>
        <v>111118</v>
      </c>
      <c r="AG11" s="80" t="str">
        <f t="shared" si="17"/>
        <v>Y</v>
      </c>
      <c r="AH11" s="80">
        <f t="shared" si="18"/>
        <v>0</v>
      </c>
      <c r="AI11" s="81"/>
      <c r="AJ11" s="82">
        <f t="shared" si="19"/>
        <v>0</v>
      </c>
      <c r="AK11" s="82">
        <f t="shared" si="20"/>
        <v>0.0103</v>
      </c>
      <c r="AL11" s="83">
        <f t="shared" si="21"/>
        <v>0.147025924237987</v>
      </c>
      <c r="AM11" s="83">
        <f t="shared" si="22"/>
        <v>0</v>
      </c>
      <c r="AN11" s="83">
        <f t="shared" si="23"/>
        <v>0.15</v>
      </c>
      <c r="AO11" s="83"/>
      <c r="AP11" s="82">
        <f t="shared" si="24"/>
        <v>0</v>
      </c>
      <c r="AQ11" s="82">
        <f t="shared" si="25"/>
        <v>0</v>
      </c>
      <c r="AR11" s="83">
        <f t="shared" si="26"/>
        <v>0</v>
      </c>
      <c r="AS11" s="83">
        <f t="shared" si="27"/>
        <v>0</v>
      </c>
      <c r="AT11" s="83">
        <f t="shared" si="28"/>
        <v>0</v>
      </c>
      <c r="AU11" s="81"/>
      <c r="AV11" s="82">
        <f t="shared" si="29"/>
        <v>0</v>
      </c>
      <c r="AW11" s="82">
        <f t="shared" si="30"/>
        <v>0.0103</v>
      </c>
      <c r="AY11" s="48"/>
      <c r="BC11" s="106"/>
      <c r="BD11" s="107"/>
      <c r="BE11" s="106"/>
      <c r="BF11" s="107"/>
      <c r="BL11" s="86"/>
      <c r="BM11" s="87"/>
      <c r="BY11" s="95"/>
      <c r="BZ11" s="95"/>
      <c r="CA11" s="111"/>
      <c r="CB11" s="111"/>
      <c r="CE11" s="109"/>
      <c r="CF11" s="110"/>
      <c r="CG11" s="113"/>
      <c r="CH11" s="113"/>
    </row>
    <row r="12" spans="1:86" ht="12.75">
      <c r="A12" s="64">
        <v>41635</v>
      </c>
      <c r="B12" s="64">
        <v>41639</v>
      </c>
      <c r="C12" s="115" t="s">
        <v>140</v>
      </c>
      <c r="D12" s="39" t="s">
        <v>150</v>
      </c>
      <c r="E12" s="103">
        <v>41425</v>
      </c>
      <c r="F12" s="41" t="s">
        <v>89</v>
      </c>
      <c r="G12" s="86">
        <v>52464377.559999995</v>
      </c>
      <c r="H12" s="108">
        <v>5924721.829999999</v>
      </c>
      <c r="I12" s="47">
        <v>1700</v>
      </c>
      <c r="J12" s="43">
        <v>0</v>
      </c>
      <c r="K12" s="44">
        <f t="shared" si="0"/>
        <v>0.00030000000000000003</v>
      </c>
      <c r="L12" s="66">
        <f t="shared" si="1"/>
        <v>0</v>
      </c>
      <c r="M12" s="47">
        <v>0</v>
      </c>
      <c r="N12" s="44">
        <f t="shared" si="2"/>
        <v>0</v>
      </c>
      <c r="O12" s="66">
        <f t="shared" si="3"/>
        <v>0</v>
      </c>
      <c r="P12" s="43">
        <v>0</v>
      </c>
      <c r="Q12" s="44">
        <f t="shared" si="4"/>
        <v>0</v>
      </c>
      <c r="R12" s="66">
        <f t="shared" si="5"/>
        <v>0</v>
      </c>
      <c r="S12" s="46">
        <f t="shared" si="6"/>
        <v>0</v>
      </c>
      <c r="T12" s="66">
        <f t="shared" si="7"/>
        <v>0</v>
      </c>
      <c r="U12" s="46">
        <f t="shared" si="8"/>
        <v>0.00030000000000000003</v>
      </c>
      <c r="V12" s="66">
        <f t="shared" si="9"/>
        <v>3.240293850919748E-05</v>
      </c>
      <c r="W12" s="47">
        <v>1700</v>
      </c>
      <c r="X12" s="47">
        <v>0</v>
      </c>
      <c r="Y12" s="43">
        <v>0</v>
      </c>
      <c r="Z12" s="44">
        <f t="shared" si="10"/>
        <v>0.00030000000000000003</v>
      </c>
      <c r="AA12" s="66">
        <f t="shared" si="11"/>
        <v>0</v>
      </c>
      <c r="AB12" s="44">
        <f t="shared" si="12"/>
        <v>0</v>
      </c>
      <c r="AC12" s="66">
        <f t="shared" si="13"/>
        <v>0</v>
      </c>
      <c r="AD12" s="44">
        <f t="shared" si="14"/>
        <v>0</v>
      </c>
      <c r="AE12" s="66">
        <f t="shared" si="15"/>
        <v>0</v>
      </c>
      <c r="AF12" s="67">
        <f t="shared" si="16"/>
        <v>1700</v>
      </c>
      <c r="AG12" s="68" t="str">
        <f t="shared" si="17"/>
        <v>Y</v>
      </c>
      <c r="AH12" s="68">
        <f t="shared" si="18"/>
        <v>0</v>
      </c>
      <c r="AI12" s="69"/>
      <c r="AJ12" s="70">
        <f t="shared" si="19"/>
        <v>0</v>
      </c>
      <c r="AK12" s="70">
        <f t="shared" si="20"/>
        <v>0</v>
      </c>
      <c r="AL12" s="71">
        <f t="shared" si="21"/>
        <v>0</v>
      </c>
      <c r="AM12" s="71">
        <f t="shared" si="22"/>
        <v>0</v>
      </c>
      <c r="AN12" s="71">
        <f t="shared" si="23"/>
        <v>0</v>
      </c>
      <c r="AO12" s="71"/>
      <c r="AP12" s="70">
        <f t="shared" si="24"/>
        <v>0</v>
      </c>
      <c r="AQ12" s="70">
        <f t="shared" si="25"/>
        <v>0</v>
      </c>
      <c r="AR12" s="71">
        <f t="shared" si="26"/>
        <v>0</v>
      </c>
      <c r="AS12" s="71">
        <f t="shared" si="27"/>
        <v>0</v>
      </c>
      <c r="AT12" s="71">
        <f t="shared" si="28"/>
        <v>0</v>
      </c>
      <c r="AU12" s="63"/>
      <c r="AV12" s="70">
        <f t="shared" si="29"/>
        <v>0</v>
      </c>
      <c r="AW12" s="70">
        <f t="shared" si="30"/>
        <v>0</v>
      </c>
      <c r="AY12" s="48"/>
      <c r="BC12" s="106"/>
      <c r="BD12" s="107"/>
      <c r="BE12" s="106"/>
      <c r="BF12" s="107"/>
      <c r="BL12" s="86"/>
      <c r="BM12" s="87"/>
      <c r="BY12" s="95"/>
      <c r="BZ12" s="95"/>
      <c r="CA12" s="111"/>
      <c r="CB12" s="111"/>
      <c r="CE12" s="86"/>
      <c r="CF12" s="108"/>
      <c r="CG12" s="113"/>
      <c r="CH12" s="113"/>
    </row>
    <row r="13" spans="1:86" ht="12.75">
      <c r="A13" s="79">
        <v>41631</v>
      </c>
      <c r="B13" s="79">
        <v>41634</v>
      </c>
      <c r="C13" s="114" t="s">
        <v>97</v>
      </c>
      <c r="D13" s="72" t="s">
        <v>151</v>
      </c>
      <c r="E13" s="102">
        <v>41394</v>
      </c>
      <c r="F13" s="98" t="s">
        <v>63</v>
      </c>
      <c r="G13" s="109">
        <v>9155536.21</v>
      </c>
      <c r="H13" s="110">
        <v>912092.463</v>
      </c>
      <c r="I13" s="77">
        <v>30830</v>
      </c>
      <c r="J13" s="43">
        <v>0</v>
      </c>
      <c r="K13" s="74">
        <f t="shared" si="0"/>
        <v>0.034</v>
      </c>
      <c r="L13" s="75">
        <f t="shared" si="1"/>
        <v>0.0034</v>
      </c>
      <c r="M13" s="77">
        <v>0</v>
      </c>
      <c r="N13" s="74">
        <f t="shared" si="2"/>
        <v>0</v>
      </c>
      <c r="O13" s="75">
        <f t="shared" si="3"/>
        <v>0</v>
      </c>
      <c r="P13" s="73">
        <v>0</v>
      </c>
      <c r="Q13" s="74">
        <f t="shared" si="4"/>
        <v>0</v>
      </c>
      <c r="R13" s="75">
        <f t="shared" si="5"/>
        <v>0</v>
      </c>
      <c r="S13" s="76">
        <f t="shared" si="6"/>
        <v>0</v>
      </c>
      <c r="T13" s="75">
        <f t="shared" si="7"/>
        <v>0</v>
      </c>
      <c r="U13" s="76">
        <f t="shared" si="8"/>
        <v>0.034</v>
      </c>
      <c r="V13" s="75">
        <f t="shared" si="9"/>
        <v>0.003367361484117815</v>
      </c>
      <c r="W13" s="77">
        <v>23960</v>
      </c>
      <c r="X13" s="77">
        <v>0</v>
      </c>
      <c r="Y13" s="73">
        <v>0</v>
      </c>
      <c r="Z13" s="74">
        <f t="shared" si="10"/>
        <v>0.027</v>
      </c>
      <c r="AA13" s="75">
        <f t="shared" si="11"/>
        <v>0.0026</v>
      </c>
      <c r="AB13" s="74">
        <f t="shared" si="12"/>
        <v>0</v>
      </c>
      <c r="AC13" s="75">
        <f t="shared" si="13"/>
        <v>0</v>
      </c>
      <c r="AD13" s="74">
        <f t="shared" si="14"/>
        <v>0</v>
      </c>
      <c r="AE13" s="75">
        <f t="shared" si="15"/>
        <v>0</v>
      </c>
      <c r="AF13" s="78">
        <f t="shared" si="16"/>
        <v>30830</v>
      </c>
      <c r="AG13" s="80">
        <f t="shared" si="17"/>
        <v>0</v>
      </c>
      <c r="AH13" s="80">
        <f t="shared" si="18"/>
        <v>0</v>
      </c>
      <c r="AI13" s="81"/>
      <c r="AJ13" s="82">
        <f t="shared" si="19"/>
        <v>0</v>
      </c>
      <c r="AK13" s="82">
        <f t="shared" si="20"/>
        <v>0.0134</v>
      </c>
      <c r="AL13" s="83">
        <f t="shared" si="21"/>
        <v>0.10037947446562774</v>
      </c>
      <c r="AM13" s="83">
        <f t="shared" si="22"/>
        <v>0</v>
      </c>
      <c r="AN13" s="83">
        <f t="shared" si="23"/>
        <v>0.13</v>
      </c>
      <c r="AO13" s="83"/>
      <c r="AP13" s="82">
        <f t="shared" si="24"/>
        <v>0</v>
      </c>
      <c r="AQ13" s="82">
        <f t="shared" si="25"/>
        <v>0</v>
      </c>
      <c r="AR13" s="83">
        <f t="shared" si="26"/>
        <v>0</v>
      </c>
      <c r="AS13" s="83">
        <f t="shared" si="27"/>
        <v>0</v>
      </c>
      <c r="AT13" s="83">
        <f t="shared" si="28"/>
        <v>0</v>
      </c>
      <c r="AU13" s="81"/>
      <c r="AV13" s="82">
        <f t="shared" si="29"/>
        <v>0</v>
      </c>
      <c r="AW13" s="82">
        <f t="shared" si="30"/>
        <v>0.0134</v>
      </c>
      <c r="AY13" s="48"/>
      <c r="BC13" s="106"/>
      <c r="BD13" s="107"/>
      <c r="BE13" s="106"/>
      <c r="BF13" s="107"/>
      <c r="BL13" s="86"/>
      <c r="BM13" s="87"/>
      <c r="BY13" s="95"/>
      <c r="BZ13" s="95"/>
      <c r="CA13" s="111"/>
      <c r="CB13" s="111"/>
      <c r="CE13" s="109"/>
      <c r="CF13" s="110"/>
      <c r="CG13" s="113"/>
      <c r="CH13" s="113"/>
    </row>
    <row r="14" spans="1:86" ht="12.75">
      <c r="A14" s="64">
        <v>41635</v>
      </c>
      <c r="B14" s="64">
        <v>41639</v>
      </c>
      <c r="C14" s="115" t="s">
        <v>38</v>
      </c>
      <c r="D14" s="39" t="s">
        <v>152</v>
      </c>
      <c r="E14" s="103">
        <v>41547</v>
      </c>
      <c r="F14" s="41" t="s">
        <v>231</v>
      </c>
      <c r="G14" s="86">
        <v>1407581943.06</v>
      </c>
      <c r="H14" s="108">
        <v>180099581.394</v>
      </c>
      <c r="I14" s="47">
        <v>425308</v>
      </c>
      <c r="J14" s="43">
        <v>0</v>
      </c>
      <c r="K14" s="44">
        <f t="shared" si="0"/>
        <v>0.0024</v>
      </c>
      <c r="L14" s="66">
        <f t="shared" si="1"/>
        <v>0.0003</v>
      </c>
      <c r="M14" s="47">
        <v>0</v>
      </c>
      <c r="N14" s="44">
        <f t="shared" si="2"/>
        <v>0</v>
      </c>
      <c r="O14" s="66">
        <f t="shared" si="3"/>
        <v>0</v>
      </c>
      <c r="P14" s="43">
        <v>0</v>
      </c>
      <c r="Q14" s="44">
        <f t="shared" si="4"/>
        <v>0</v>
      </c>
      <c r="R14" s="66">
        <f t="shared" si="5"/>
        <v>0</v>
      </c>
      <c r="S14" s="46">
        <f t="shared" si="6"/>
        <v>0</v>
      </c>
      <c r="T14" s="66">
        <f t="shared" si="7"/>
        <v>0</v>
      </c>
      <c r="U14" s="46">
        <f t="shared" si="8"/>
        <v>0.0024</v>
      </c>
      <c r="V14" s="66">
        <f t="shared" si="9"/>
        <v>0.00030215505541041933</v>
      </c>
      <c r="W14" s="47">
        <v>306287</v>
      </c>
      <c r="X14" s="47">
        <v>0</v>
      </c>
      <c r="Y14" s="43">
        <v>0</v>
      </c>
      <c r="Z14" s="44">
        <f t="shared" si="10"/>
        <v>0.0018</v>
      </c>
      <c r="AA14" s="66">
        <f t="shared" si="11"/>
        <v>0.0002</v>
      </c>
      <c r="AB14" s="44">
        <f t="shared" si="12"/>
        <v>0</v>
      </c>
      <c r="AC14" s="66">
        <f t="shared" si="13"/>
        <v>0</v>
      </c>
      <c r="AD14" s="44">
        <f t="shared" si="14"/>
        <v>0</v>
      </c>
      <c r="AE14" s="66">
        <f t="shared" si="15"/>
        <v>0</v>
      </c>
      <c r="AF14" s="67">
        <f t="shared" si="16"/>
        <v>425308</v>
      </c>
      <c r="AG14" s="68" t="str">
        <f t="shared" si="17"/>
        <v>Y</v>
      </c>
      <c r="AH14" s="68">
        <f t="shared" si="18"/>
        <v>0</v>
      </c>
      <c r="AI14" s="69"/>
      <c r="AJ14" s="70">
        <f t="shared" si="19"/>
        <v>0</v>
      </c>
      <c r="AK14" s="70">
        <f t="shared" si="20"/>
        <v>0.0103</v>
      </c>
      <c r="AL14" s="71">
        <f t="shared" si="21"/>
        <v>0.07815575872887029</v>
      </c>
      <c r="AM14" s="71">
        <f t="shared" si="22"/>
        <v>0</v>
      </c>
      <c r="AN14" s="71">
        <f t="shared" si="23"/>
        <v>0.08</v>
      </c>
      <c r="AO14" s="71"/>
      <c r="AP14" s="70">
        <f t="shared" si="24"/>
        <v>0</v>
      </c>
      <c r="AQ14" s="70">
        <f t="shared" si="25"/>
        <v>0</v>
      </c>
      <c r="AR14" s="71">
        <f t="shared" si="26"/>
        <v>0</v>
      </c>
      <c r="AS14" s="71">
        <f t="shared" si="27"/>
        <v>0</v>
      </c>
      <c r="AT14" s="71">
        <f t="shared" si="28"/>
        <v>0</v>
      </c>
      <c r="AU14" s="63"/>
      <c r="AV14" s="70">
        <f t="shared" si="29"/>
        <v>0</v>
      </c>
      <c r="AW14" s="70">
        <f t="shared" si="30"/>
        <v>0.0103</v>
      </c>
      <c r="AY14" s="48"/>
      <c r="BC14" s="106"/>
      <c r="BD14" s="107"/>
      <c r="BE14" s="106"/>
      <c r="BF14" s="107"/>
      <c r="BL14" s="86"/>
      <c r="BM14" s="87"/>
      <c r="BY14" s="95"/>
      <c r="BZ14" s="95"/>
      <c r="CA14" s="111"/>
      <c r="CB14" s="111"/>
      <c r="CE14" s="86"/>
      <c r="CF14" s="108"/>
      <c r="CG14" s="113"/>
      <c r="CH14" s="113"/>
    </row>
    <row r="15" spans="1:86" ht="12.75">
      <c r="A15" s="79">
        <v>41614</v>
      </c>
      <c r="B15" s="79">
        <v>41618</v>
      </c>
      <c r="C15" s="114" t="s">
        <v>39</v>
      </c>
      <c r="D15" s="72" t="s">
        <v>153</v>
      </c>
      <c r="E15" s="102">
        <v>41394</v>
      </c>
      <c r="F15" s="98" t="s">
        <v>12</v>
      </c>
      <c r="G15" s="109">
        <v>437314452.58</v>
      </c>
      <c r="H15" s="110">
        <v>26745249.645000003</v>
      </c>
      <c r="I15" s="77">
        <v>1427369</v>
      </c>
      <c r="J15" s="43">
        <v>0</v>
      </c>
      <c r="K15" s="74">
        <f t="shared" si="0"/>
        <v>0.054</v>
      </c>
      <c r="L15" s="75">
        <f t="shared" si="1"/>
        <v>0.0033</v>
      </c>
      <c r="M15" s="77">
        <v>0</v>
      </c>
      <c r="N15" s="74">
        <f t="shared" si="2"/>
        <v>0</v>
      </c>
      <c r="O15" s="75">
        <f t="shared" si="3"/>
        <v>0</v>
      </c>
      <c r="P15" s="73">
        <v>0</v>
      </c>
      <c r="Q15" s="74">
        <f t="shared" si="4"/>
        <v>0</v>
      </c>
      <c r="R15" s="75">
        <f t="shared" si="5"/>
        <v>0</v>
      </c>
      <c r="S15" s="76">
        <f t="shared" si="6"/>
        <v>0</v>
      </c>
      <c r="T15" s="75">
        <f t="shared" si="7"/>
        <v>0</v>
      </c>
      <c r="U15" s="76">
        <f t="shared" si="8"/>
        <v>0.054</v>
      </c>
      <c r="V15" s="75">
        <f t="shared" si="9"/>
        <v>0.0032639419794590133</v>
      </c>
      <c r="W15" s="77">
        <v>1427369</v>
      </c>
      <c r="X15" s="77">
        <v>0</v>
      </c>
      <c r="Y15" s="73">
        <v>0</v>
      </c>
      <c r="Z15" s="74">
        <f t="shared" si="10"/>
        <v>0.054</v>
      </c>
      <c r="AA15" s="75">
        <f t="shared" si="11"/>
        <v>0.0033</v>
      </c>
      <c r="AB15" s="74">
        <f t="shared" si="12"/>
        <v>0</v>
      </c>
      <c r="AC15" s="75">
        <f t="shared" si="13"/>
        <v>0</v>
      </c>
      <c r="AD15" s="74">
        <f t="shared" si="14"/>
        <v>0</v>
      </c>
      <c r="AE15" s="75">
        <f t="shared" si="15"/>
        <v>0</v>
      </c>
      <c r="AF15" s="78">
        <f t="shared" si="16"/>
        <v>1427369</v>
      </c>
      <c r="AG15" s="80">
        <f t="shared" si="17"/>
        <v>0</v>
      </c>
      <c r="AH15" s="80">
        <f t="shared" si="18"/>
        <v>0</v>
      </c>
      <c r="AI15" s="81"/>
      <c r="AJ15" s="82">
        <f t="shared" si="19"/>
        <v>0</v>
      </c>
      <c r="AK15" s="82">
        <f t="shared" si="20"/>
        <v>0.0133</v>
      </c>
      <c r="AL15" s="83">
        <f t="shared" si="21"/>
        <v>0.1635110751945273</v>
      </c>
      <c r="AM15" s="83">
        <f t="shared" si="22"/>
        <v>0</v>
      </c>
      <c r="AN15" s="83">
        <f t="shared" si="23"/>
        <v>0.22</v>
      </c>
      <c r="AO15" s="83"/>
      <c r="AP15" s="82">
        <f t="shared" si="24"/>
        <v>0</v>
      </c>
      <c r="AQ15" s="82">
        <f t="shared" si="25"/>
        <v>0</v>
      </c>
      <c r="AR15" s="83">
        <f t="shared" si="26"/>
        <v>0</v>
      </c>
      <c r="AS15" s="83">
        <f t="shared" si="27"/>
        <v>0</v>
      </c>
      <c r="AT15" s="83">
        <f t="shared" si="28"/>
        <v>0</v>
      </c>
      <c r="AU15" s="81"/>
      <c r="AV15" s="82">
        <f t="shared" si="29"/>
        <v>0</v>
      </c>
      <c r="AW15" s="82">
        <f t="shared" si="30"/>
        <v>0.0133</v>
      </c>
      <c r="AY15" s="48"/>
      <c r="BC15" s="106"/>
      <c r="BD15" s="107"/>
      <c r="BE15" s="106"/>
      <c r="BF15" s="107"/>
      <c r="BL15" s="86"/>
      <c r="BM15" s="87"/>
      <c r="BY15" s="95"/>
      <c r="BZ15" s="95"/>
      <c r="CA15" s="111"/>
      <c r="CB15" s="111"/>
      <c r="CE15" s="109"/>
      <c r="CF15" s="110"/>
      <c r="CG15" s="113"/>
      <c r="CH15" s="113"/>
    </row>
    <row r="16" spans="1:86" ht="12.75">
      <c r="A16" s="64">
        <v>41614</v>
      </c>
      <c r="B16" s="64">
        <v>41618</v>
      </c>
      <c r="C16" s="115" t="s">
        <v>101</v>
      </c>
      <c r="D16" s="39" t="s">
        <v>154</v>
      </c>
      <c r="E16" s="103">
        <v>41394</v>
      </c>
      <c r="F16" s="41" t="s">
        <v>102</v>
      </c>
      <c r="G16" s="86">
        <v>5531755393.1</v>
      </c>
      <c r="H16" s="108">
        <v>156153811.408</v>
      </c>
      <c r="I16" s="47">
        <v>12503237</v>
      </c>
      <c r="J16" s="43">
        <v>0</v>
      </c>
      <c r="K16" s="44">
        <f t="shared" si="0"/>
        <v>0.081</v>
      </c>
      <c r="L16" s="66">
        <f t="shared" si="1"/>
        <v>0.0023</v>
      </c>
      <c r="M16" s="47">
        <v>53320402</v>
      </c>
      <c r="N16" s="44">
        <f t="shared" si="2"/>
        <v>0.342</v>
      </c>
      <c r="O16" s="66">
        <f t="shared" si="3"/>
        <v>0.0096</v>
      </c>
      <c r="P16" s="43">
        <v>41789257</v>
      </c>
      <c r="Q16" s="44">
        <f t="shared" si="4"/>
        <v>0.268</v>
      </c>
      <c r="R16" s="66">
        <f t="shared" si="5"/>
        <v>0.0076</v>
      </c>
      <c r="S16" s="46">
        <f t="shared" si="6"/>
        <v>0.6100000000000001</v>
      </c>
      <c r="T16" s="66">
        <f t="shared" si="7"/>
        <v>0.0172</v>
      </c>
      <c r="U16" s="46">
        <f t="shared" si="8"/>
        <v>0.6910000000000001</v>
      </c>
      <c r="V16" s="66">
        <f t="shared" si="9"/>
        <v>0.0194536613340189</v>
      </c>
      <c r="W16" s="47">
        <v>12503237</v>
      </c>
      <c r="X16" s="47">
        <v>53320402</v>
      </c>
      <c r="Y16" s="43">
        <v>41789257</v>
      </c>
      <c r="Z16" s="44">
        <f t="shared" si="10"/>
        <v>0.081</v>
      </c>
      <c r="AA16" s="66">
        <f t="shared" si="11"/>
        <v>0.0023</v>
      </c>
      <c r="AB16" s="44">
        <f t="shared" si="12"/>
        <v>0.342</v>
      </c>
      <c r="AC16" s="66">
        <f t="shared" si="13"/>
        <v>0.0096</v>
      </c>
      <c r="AD16" s="44">
        <f t="shared" si="14"/>
        <v>0.268</v>
      </c>
      <c r="AE16" s="66">
        <f t="shared" si="15"/>
        <v>0.0076</v>
      </c>
      <c r="AF16" s="67">
        <f t="shared" si="16"/>
        <v>107612896</v>
      </c>
      <c r="AG16" s="68">
        <f t="shared" si="17"/>
        <v>0</v>
      </c>
      <c r="AH16" s="68">
        <f t="shared" si="18"/>
        <v>0</v>
      </c>
      <c r="AI16" s="69"/>
      <c r="AJ16" s="70">
        <f t="shared" si="19"/>
        <v>0</v>
      </c>
      <c r="AK16" s="70">
        <f t="shared" si="20"/>
        <v>0.0123</v>
      </c>
      <c r="AL16" s="71">
        <f t="shared" si="21"/>
        <v>0.35425042419532005</v>
      </c>
      <c r="AM16" s="71">
        <f t="shared" si="22"/>
        <v>0</v>
      </c>
      <c r="AN16" s="71">
        <f t="shared" si="23"/>
        <v>0.44</v>
      </c>
      <c r="AO16" s="71"/>
      <c r="AP16" s="70">
        <f t="shared" si="24"/>
        <v>0.0072</v>
      </c>
      <c r="AQ16" s="70">
        <f t="shared" si="25"/>
        <v>0.027200000000000002</v>
      </c>
      <c r="AR16" s="71">
        <f t="shared" si="26"/>
        <v>0.35425042419532005</v>
      </c>
      <c r="AS16" s="71">
        <f t="shared" si="27"/>
        <v>0.25574957580468005</v>
      </c>
      <c r="AT16" s="71">
        <f t="shared" si="28"/>
        <v>0.9642504241953201</v>
      </c>
      <c r="AU16" s="63"/>
      <c r="AV16" s="70">
        <f t="shared" si="29"/>
        <v>0.0072</v>
      </c>
      <c r="AW16" s="70">
        <f t="shared" si="30"/>
        <v>0.0395</v>
      </c>
      <c r="AY16" s="48"/>
      <c r="BC16" s="106"/>
      <c r="BD16" s="107"/>
      <c r="BE16" s="106"/>
      <c r="BF16" s="107"/>
      <c r="BL16" s="86"/>
      <c r="BM16" s="87"/>
      <c r="BY16" s="95"/>
      <c r="BZ16" s="95"/>
      <c r="CA16" s="111"/>
      <c r="CB16" s="111"/>
      <c r="CE16" s="86"/>
      <c r="CF16" s="108"/>
      <c r="CG16" s="113"/>
      <c r="CH16" s="113"/>
    </row>
    <row r="17" spans="1:86" ht="12.75">
      <c r="A17" s="79">
        <v>41634</v>
      </c>
      <c r="B17" s="79">
        <v>41638</v>
      </c>
      <c r="C17" s="114" t="s">
        <v>40</v>
      </c>
      <c r="D17" s="72" t="s">
        <v>155</v>
      </c>
      <c r="E17" s="102">
        <v>41578</v>
      </c>
      <c r="F17" s="98" t="s">
        <v>196</v>
      </c>
      <c r="G17" s="109">
        <v>846286979.4399998</v>
      </c>
      <c r="H17" s="110">
        <v>35246032.513</v>
      </c>
      <c r="I17" s="77">
        <v>0</v>
      </c>
      <c r="J17" s="43">
        <v>0</v>
      </c>
      <c r="K17" s="74">
        <f t="shared" si="0"/>
        <v>0</v>
      </c>
      <c r="L17" s="75">
        <f t="shared" si="1"/>
        <v>0</v>
      </c>
      <c r="M17" s="77">
        <v>0</v>
      </c>
      <c r="N17" s="74">
        <f t="shared" si="2"/>
        <v>0</v>
      </c>
      <c r="O17" s="75">
        <f t="shared" si="3"/>
        <v>0</v>
      </c>
      <c r="P17" s="73">
        <v>0</v>
      </c>
      <c r="Q17" s="74">
        <f t="shared" si="4"/>
        <v>0</v>
      </c>
      <c r="R17" s="75">
        <f t="shared" si="5"/>
        <v>0</v>
      </c>
      <c r="S17" s="76">
        <f t="shared" si="6"/>
        <v>0</v>
      </c>
      <c r="T17" s="75">
        <f t="shared" si="7"/>
        <v>0</v>
      </c>
      <c r="U17" s="76">
        <f t="shared" si="8"/>
        <v>0</v>
      </c>
      <c r="V17" s="75">
        <f t="shared" si="9"/>
        <v>0</v>
      </c>
      <c r="W17" s="77">
        <v>0</v>
      </c>
      <c r="X17" s="77">
        <v>0</v>
      </c>
      <c r="Y17" s="73">
        <v>0</v>
      </c>
      <c r="Z17" s="74">
        <f t="shared" si="10"/>
        <v>0</v>
      </c>
      <c r="AA17" s="75">
        <f t="shared" si="11"/>
        <v>0</v>
      </c>
      <c r="AB17" s="74">
        <f t="shared" si="12"/>
        <v>0</v>
      </c>
      <c r="AC17" s="75">
        <f t="shared" si="13"/>
        <v>0</v>
      </c>
      <c r="AD17" s="74">
        <f t="shared" si="14"/>
        <v>0</v>
      </c>
      <c r="AE17" s="75">
        <f t="shared" si="15"/>
        <v>0</v>
      </c>
      <c r="AF17" s="78">
        <f t="shared" si="16"/>
        <v>0</v>
      </c>
      <c r="AG17" s="80">
        <f t="shared" si="17"/>
        <v>0</v>
      </c>
      <c r="AH17" s="80">
        <f t="shared" si="18"/>
        <v>0</v>
      </c>
      <c r="AI17" s="81"/>
      <c r="AJ17" s="82">
        <f t="shared" si="19"/>
        <v>0</v>
      </c>
      <c r="AK17" s="82">
        <f t="shared" si="20"/>
        <v>0</v>
      </c>
      <c r="AL17" s="83">
        <f t="shared" si="21"/>
        <v>0</v>
      </c>
      <c r="AM17" s="83">
        <f t="shared" si="22"/>
        <v>0</v>
      </c>
      <c r="AN17" s="83">
        <f t="shared" si="23"/>
        <v>0</v>
      </c>
      <c r="AO17" s="83"/>
      <c r="AP17" s="82">
        <f t="shared" si="24"/>
        <v>0</v>
      </c>
      <c r="AQ17" s="82">
        <f t="shared" si="25"/>
        <v>0</v>
      </c>
      <c r="AR17" s="83">
        <f t="shared" si="26"/>
        <v>0</v>
      </c>
      <c r="AS17" s="83">
        <f t="shared" si="27"/>
        <v>0</v>
      </c>
      <c r="AT17" s="83">
        <f t="shared" si="28"/>
        <v>0</v>
      </c>
      <c r="AU17" s="81"/>
      <c r="AV17" s="82">
        <f t="shared" si="29"/>
        <v>0</v>
      </c>
      <c r="AW17" s="82">
        <f t="shared" si="30"/>
        <v>0</v>
      </c>
      <c r="AY17" s="48"/>
      <c r="BC17" s="106"/>
      <c r="BD17" s="107"/>
      <c r="BE17" s="106"/>
      <c r="BF17" s="107"/>
      <c r="BL17" s="86"/>
      <c r="BM17" s="87"/>
      <c r="BY17" s="95"/>
      <c r="BZ17" s="95"/>
      <c r="CA17" s="111"/>
      <c r="CB17" s="111"/>
      <c r="CE17" s="109"/>
      <c r="CF17" s="110"/>
      <c r="CG17" s="113"/>
      <c r="CH17" s="113"/>
    </row>
    <row r="18" spans="1:86" ht="12.75">
      <c r="A18" s="64">
        <v>41624</v>
      </c>
      <c r="B18" s="64">
        <v>41628</v>
      </c>
      <c r="C18" s="115" t="s">
        <v>41</v>
      </c>
      <c r="D18" s="39" t="s">
        <v>245</v>
      </c>
      <c r="E18" s="103">
        <v>41547</v>
      </c>
      <c r="F18" s="41" t="s">
        <v>74</v>
      </c>
      <c r="G18" s="86">
        <v>4970672106.87</v>
      </c>
      <c r="H18" s="108">
        <v>642210297.0689999</v>
      </c>
      <c r="I18" s="47">
        <v>0</v>
      </c>
      <c r="J18" s="43">
        <v>0</v>
      </c>
      <c r="K18" s="44">
        <f t="shared" si="0"/>
        <v>0</v>
      </c>
      <c r="L18" s="66">
        <f t="shared" si="1"/>
        <v>0</v>
      </c>
      <c r="M18" s="47">
        <v>0</v>
      </c>
      <c r="N18" s="44">
        <f t="shared" si="2"/>
        <v>0</v>
      </c>
      <c r="O18" s="66">
        <f t="shared" si="3"/>
        <v>0</v>
      </c>
      <c r="P18" s="43">
        <v>0</v>
      </c>
      <c r="Q18" s="44">
        <f t="shared" si="4"/>
        <v>0</v>
      </c>
      <c r="R18" s="66">
        <f t="shared" si="5"/>
        <v>0</v>
      </c>
      <c r="S18" s="46">
        <f t="shared" si="6"/>
        <v>0</v>
      </c>
      <c r="T18" s="66">
        <f t="shared" si="7"/>
        <v>0</v>
      </c>
      <c r="U18" s="46">
        <f t="shared" si="8"/>
        <v>0</v>
      </c>
      <c r="V18" s="66">
        <f t="shared" si="9"/>
        <v>0</v>
      </c>
      <c r="W18" s="47">
        <v>0</v>
      </c>
      <c r="X18" s="47">
        <v>0</v>
      </c>
      <c r="Y18" s="43">
        <v>0</v>
      </c>
      <c r="Z18" s="44">
        <f t="shared" si="10"/>
        <v>0</v>
      </c>
      <c r="AA18" s="66">
        <f t="shared" si="11"/>
        <v>0</v>
      </c>
      <c r="AB18" s="44">
        <f t="shared" si="12"/>
        <v>0</v>
      </c>
      <c r="AC18" s="66">
        <f t="shared" si="13"/>
        <v>0</v>
      </c>
      <c r="AD18" s="44">
        <f t="shared" si="14"/>
        <v>0</v>
      </c>
      <c r="AE18" s="66">
        <f t="shared" si="15"/>
        <v>0</v>
      </c>
      <c r="AF18" s="67">
        <f t="shared" si="16"/>
        <v>0</v>
      </c>
      <c r="AG18" s="68">
        <f t="shared" si="17"/>
        <v>0</v>
      </c>
      <c r="AH18" s="68">
        <f t="shared" si="18"/>
        <v>0</v>
      </c>
      <c r="AI18" s="69"/>
      <c r="AJ18" s="70">
        <f t="shared" si="19"/>
        <v>0</v>
      </c>
      <c r="AK18" s="70">
        <f t="shared" si="20"/>
        <v>0</v>
      </c>
      <c r="AL18" s="71">
        <f t="shared" si="21"/>
        <v>0</v>
      </c>
      <c r="AM18" s="71">
        <f t="shared" si="22"/>
        <v>0</v>
      </c>
      <c r="AN18" s="71">
        <f t="shared" si="23"/>
        <v>0</v>
      </c>
      <c r="AO18" s="71"/>
      <c r="AP18" s="70">
        <f t="shared" si="24"/>
        <v>0</v>
      </c>
      <c r="AQ18" s="70">
        <f t="shared" si="25"/>
        <v>0</v>
      </c>
      <c r="AR18" s="71">
        <f t="shared" si="26"/>
        <v>0</v>
      </c>
      <c r="AS18" s="71">
        <f t="shared" si="27"/>
        <v>0</v>
      </c>
      <c r="AT18" s="71">
        <f t="shared" si="28"/>
        <v>0</v>
      </c>
      <c r="AU18" s="63"/>
      <c r="AV18" s="70">
        <f t="shared" si="29"/>
        <v>0</v>
      </c>
      <c r="AW18" s="70">
        <f t="shared" si="30"/>
        <v>0</v>
      </c>
      <c r="AY18" s="48"/>
      <c r="BC18" s="106"/>
      <c r="BD18" s="107"/>
      <c r="BE18" s="106"/>
      <c r="BF18" s="107"/>
      <c r="BL18" s="86"/>
      <c r="BM18" s="87"/>
      <c r="BY18" s="95"/>
      <c r="BZ18" s="95"/>
      <c r="CA18" s="111"/>
      <c r="CB18" s="111"/>
      <c r="CE18" s="86"/>
      <c r="CF18" s="108"/>
      <c r="CG18" s="113"/>
      <c r="CH18" s="113"/>
    </row>
    <row r="19" spans="1:86" ht="12.75">
      <c r="A19" s="79">
        <v>41626</v>
      </c>
      <c r="B19" s="79">
        <v>41628</v>
      </c>
      <c r="C19" s="114" t="s">
        <v>134</v>
      </c>
      <c r="D19" s="72" t="s">
        <v>247</v>
      </c>
      <c r="E19" s="102">
        <v>41547</v>
      </c>
      <c r="F19" s="98" t="s">
        <v>259</v>
      </c>
      <c r="G19" s="109">
        <v>1398997292.13</v>
      </c>
      <c r="H19" s="110">
        <v>101084364.73900001</v>
      </c>
      <c r="I19" s="77">
        <v>0</v>
      </c>
      <c r="J19" s="43">
        <v>0</v>
      </c>
      <c r="K19" s="74">
        <f>IF(AG19="y",ROUNDUP(I19/H19,4),ROUNDUP(I19/H19,3))</f>
        <v>0</v>
      </c>
      <c r="L19" s="75">
        <f>ROUND(I19/G19,4)</f>
        <v>0</v>
      </c>
      <c r="M19" s="77">
        <v>0</v>
      </c>
      <c r="N19" s="74">
        <f t="shared" si="2"/>
        <v>0</v>
      </c>
      <c r="O19" s="75">
        <f>ROUND(M19/G19,4)</f>
        <v>0</v>
      </c>
      <c r="P19" s="73">
        <v>0</v>
      </c>
      <c r="Q19" s="74">
        <f t="shared" si="4"/>
        <v>0</v>
      </c>
      <c r="R19" s="75">
        <f>ROUND(P19/G19,4)</f>
        <v>0</v>
      </c>
      <c r="S19" s="76">
        <f aca="true" t="shared" si="31" ref="S19:T22">N19+Q19</f>
        <v>0</v>
      </c>
      <c r="T19" s="75">
        <f t="shared" si="31"/>
        <v>0</v>
      </c>
      <c r="U19" s="76">
        <f>K19+N19+Q19</f>
        <v>0</v>
      </c>
      <c r="V19" s="75">
        <f>(I19+M19+P19)/G19</f>
        <v>0</v>
      </c>
      <c r="W19" s="77">
        <v>0</v>
      </c>
      <c r="X19" s="77">
        <v>0</v>
      </c>
      <c r="Y19" s="73">
        <v>0</v>
      </c>
      <c r="Z19" s="74">
        <f>IF($AG19="y",ROUNDUP(W19/$H19,4),ROUNDUP(W19/$H19,3))</f>
        <v>0</v>
      </c>
      <c r="AA19" s="75">
        <f>ROUND(W19/G19,4)</f>
        <v>0</v>
      </c>
      <c r="AB19" s="74">
        <f>IF($AG19="y",ROUNDUP(X19/$H19,4),ROUNDUP(X19/$H19,3))</f>
        <v>0</v>
      </c>
      <c r="AC19" s="75">
        <f>ROUND(X19/G19,4)</f>
        <v>0</v>
      </c>
      <c r="AD19" s="74">
        <f>IF($AG19="y",ROUNDUP(Y19/$H19,4),ROUNDUP(Y19/$H19,3))</f>
        <v>0</v>
      </c>
      <c r="AE19" s="75">
        <f>ROUND(Y19/G19,4)</f>
        <v>0</v>
      </c>
      <c r="AF19" s="78">
        <f>+I19+M19+P19</f>
        <v>0</v>
      </c>
      <c r="AG19" s="80">
        <f>tef(C19)</f>
        <v>0</v>
      </c>
      <c r="AH19" s="80">
        <f>tef_CE(C19)</f>
        <v>0</v>
      </c>
      <c r="AI19" s="81"/>
      <c r="AJ19" s="82">
        <f>IF(L19-0.01&lt;0,0,L19-0.01)</f>
        <v>0</v>
      </c>
      <c r="AK19" s="82">
        <f>IF(L19=0,0,(L19+0.01))</f>
        <v>0</v>
      </c>
      <c r="AL19" s="83">
        <f>IF(L19=0,0,($G19*0.01)/$H19)</f>
        <v>0</v>
      </c>
      <c r="AM19" s="83">
        <f>IF(K19-AL19&lt;0,0,ROUND(K19-AL19,2))</f>
        <v>0</v>
      </c>
      <c r="AN19" s="83">
        <f>ROUND(K19+AL19,2)</f>
        <v>0</v>
      </c>
      <c r="AO19" s="83"/>
      <c r="AP19" s="82">
        <f>IF(T19-0.01&lt;0,0,T19-0.01)</f>
        <v>0</v>
      </c>
      <c r="AQ19" s="82">
        <f>IF(T19=0,0,(T19+0.01))</f>
        <v>0</v>
      </c>
      <c r="AR19" s="83">
        <f>IF(T19=0,0,(G19*0.01)/H19)</f>
        <v>0</v>
      </c>
      <c r="AS19" s="83">
        <f>IF(S19-AR19&lt;0,0,S19-AR19)</f>
        <v>0</v>
      </c>
      <c r="AT19" s="83">
        <f>S19+AR19</f>
        <v>0</v>
      </c>
      <c r="AU19" s="81"/>
      <c r="AV19" s="82">
        <f aca="true" t="shared" si="32" ref="AV19:AW22">AJ19+AP19</f>
        <v>0</v>
      </c>
      <c r="AW19" s="82">
        <f t="shared" si="32"/>
        <v>0</v>
      </c>
      <c r="AY19" s="48"/>
      <c r="BC19" s="106"/>
      <c r="BD19" s="107"/>
      <c r="BE19" s="106"/>
      <c r="BF19" s="107"/>
      <c r="BL19" s="86"/>
      <c r="BM19" s="87"/>
      <c r="BY19" s="95"/>
      <c r="BZ19" s="95"/>
      <c r="CA19" s="111"/>
      <c r="CB19" s="111"/>
      <c r="CE19" s="109"/>
      <c r="CF19" s="110"/>
      <c r="CG19" s="113"/>
      <c r="CH19" s="113"/>
    </row>
    <row r="20" spans="1:86" ht="12.75">
      <c r="A20" s="64">
        <v>41626</v>
      </c>
      <c r="B20" s="64">
        <v>41628</v>
      </c>
      <c r="C20" s="115" t="s">
        <v>36</v>
      </c>
      <c r="D20" s="39" t="s">
        <v>248</v>
      </c>
      <c r="E20" s="103">
        <v>41547</v>
      </c>
      <c r="F20" s="41" t="s">
        <v>260</v>
      </c>
      <c r="G20" s="86">
        <v>560899961.62</v>
      </c>
      <c r="H20" s="108">
        <v>52664209.376</v>
      </c>
      <c r="I20" s="47">
        <v>0</v>
      </c>
      <c r="J20" s="43">
        <v>0</v>
      </c>
      <c r="K20" s="44">
        <f>IF(AG20="y",ROUNDUP(I20/H20,4),ROUNDUP(I20/H20,3))</f>
        <v>0</v>
      </c>
      <c r="L20" s="66">
        <f>ROUND(I20/G20,4)</f>
        <v>0</v>
      </c>
      <c r="M20" s="47">
        <v>0</v>
      </c>
      <c r="N20" s="44">
        <f t="shared" si="2"/>
        <v>0</v>
      </c>
      <c r="O20" s="66">
        <f>ROUND(M20/G20,4)</f>
        <v>0</v>
      </c>
      <c r="P20" s="43">
        <v>0</v>
      </c>
      <c r="Q20" s="44">
        <f t="shared" si="4"/>
        <v>0</v>
      </c>
      <c r="R20" s="66">
        <f>ROUND(P20/G20,4)</f>
        <v>0</v>
      </c>
      <c r="S20" s="46">
        <f t="shared" si="31"/>
        <v>0</v>
      </c>
      <c r="T20" s="66">
        <f t="shared" si="31"/>
        <v>0</v>
      </c>
      <c r="U20" s="46">
        <f>K20+N20+Q20</f>
        <v>0</v>
      </c>
      <c r="V20" s="66">
        <f>(I20+M20+P20)/G20</f>
        <v>0</v>
      </c>
      <c r="W20" s="47">
        <v>0</v>
      </c>
      <c r="X20" s="47">
        <v>0</v>
      </c>
      <c r="Y20" s="43">
        <v>0</v>
      </c>
      <c r="Z20" s="44">
        <f>IF($AG20="y",ROUNDUP(W20/$H20,4),ROUNDUP(W20/$H20,3))</f>
        <v>0</v>
      </c>
      <c r="AA20" s="66">
        <f>ROUND(W20/G20,4)</f>
        <v>0</v>
      </c>
      <c r="AB20" s="44">
        <f>IF($AG20="y",ROUNDUP(X20/$H20,4),ROUNDUP(X20/$H20,3))</f>
        <v>0</v>
      </c>
      <c r="AC20" s="66">
        <f>ROUND(X20/G20,4)</f>
        <v>0</v>
      </c>
      <c r="AD20" s="44">
        <f>IF($AG20="y",ROUNDUP(Y20/$H20,4),ROUNDUP(Y20/$H20,3))</f>
        <v>0</v>
      </c>
      <c r="AE20" s="66">
        <f>ROUND(Y20/G20,4)</f>
        <v>0</v>
      </c>
      <c r="AF20" s="67">
        <f>+I20+M20+P20</f>
        <v>0</v>
      </c>
      <c r="AG20" s="68">
        <f>tef(C20)</f>
        <v>0</v>
      </c>
      <c r="AH20" s="68">
        <f>tef_CE(C20)</f>
        <v>0</v>
      </c>
      <c r="AI20" s="69"/>
      <c r="AJ20" s="70">
        <f>IF(L20-0.01&lt;0,0,L20-0.01)</f>
        <v>0</v>
      </c>
      <c r="AK20" s="70">
        <f>IF(L20=0,0,(L20+0.01))</f>
        <v>0</v>
      </c>
      <c r="AL20" s="71">
        <f>IF(L20=0,0,($G20*0.01)/$H20)</f>
        <v>0</v>
      </c>
      <c r="AM20" s="71">
        <f>IF(K20-AL20&lt;0,0,ROUND(K20-AL20,2))</f>
        <v>0</v>
      </c>
      <c r="AN20" s="71">
        <f>ROUND(K20+AL20,2)</f>
        <v>0</v>
      </c>
      <c r="AO20" s="71"/>
      <c r="AP20" s="70">
        <f>IF(T20-0.01&lt;0,0,T20-0.01)</f>
        <v>0</v>
      </c>
      <c r="AQ20" s="70">
        <f>IF(T20=0,0,(T20+0.01))</f>
        <v>0</v>
      </c>
      <c r="AR20" s="71">
        <f>IF(T20=0,0,(G20*0.01)/H20)</f>
        <v>0</v>
      </c>
      <c r="AS20" s="71">
        <f>IF(S20-AR20&lt;0,0,S20-AR20)</f>
        <v>0</v>
      </c>
      <c r="AT20" s="71">
        <f>S20+AR20</f>
        <v>0</v>
      </c>
      <c r="AU20" s="63"/>
      <c r="AV20" s="70">
        <f t="shared" si="32"/>
        <v>0</v>
      </c>
      <c r="AW20" s="70">
        <f t="shared" si="32"/>
        <v>0</v>
      </c>
      <c r="AY20" s="48"/>
      <c r="BC20" s="106"/>
      <c r="BD20" s="107"/>
      <c r="BE20" s="106"/>
      <c r="BF20" s="107"/>
      <c r="BL20" s="86"/>
      <c r="BM20" s="87"/>
      <c r="BY20" s="95"/>
      <c r="BZ20" s="95"/>
      <c r="CA20" s="111"/>
      <c r="CB20" s="111"/>
      <c r="CE20" s="86"/>
      <c r="CF20" s="108"/>
      <c r="CG20" s="113"/>
      <c r="CH20" s="113"/>
    </row>
    <row r="21" spans="1:86" ht="12.75">
      <c r="A21" s="79">
        <v>41626</v>
      </c>
      <c r="B21" s="79">
        <v>41628</v>
      </c>
      <c r="C21" s="114" t="s">
        <v>37</v>
      </c>
      <c r="D21" s="72" t="s">
        <v>246</v>
      </c>
      <c r="E21" s="102">
        <v>41547</v>
      </c>
      <c r="F21" s="98" t="s">
        <v>261</v>
      </c>
      <c r="G21" s="109">
        <v>1764499354.9499998</v>
      </c>
      <c r="H21" s="110">
        <v>107131909.079</v>
      </c>
      <c r="I21" s="77">
        <v>20335573</v>
      </c>
      <c r="J21" s="43">
        <v>0</v>
      </c>
      <c r="K21" s="74">
        <f>IF(AG21="y",ROUNDUP(I21/H21,4),ROUNDUP(I21/H21,3))</f>
        <v>0.19</v>
      </c>
      <c r="L21" s="75">
        <f>ROUND(I21/G21,4)</f>
        <v>0.0115</v>
      </c>
      <c r="M21" s="77">
        <v>0</v>
      </c>
      <c r="N21" s="74">
        <f t="shared" si="2"/>
        <v>0</v>
      </c>
      <c r="O21" s="75">
        <f>ROUND(M21/G21,4)</f>
        <v>0</v>
      </c>
      <c r="P21" s="73">
        <v>0</v>
      </c>
      <c r="Q21" s="74">
        <f t="shared" si="4"/>
        <v>0</v>
      </c>
      <c r="R21" s="75">
        <f>ROUND(P21/G21,4)</f>
        <v>0</v>
      </c>
      <c r="S21" s="76">
        <f t="shared" si="31"/>
        <v>0</v>
      </c>
      <c r="T21" s="75">
        <f t="shared" si="31"/>
        <v>0</v>
      </c>
      <c r="U21" s="76">
        <f>K21+N21+Q21</f>
        <v>0.19</v>
      </c>
      <c r="V21" s="75">
        <f>(I21+M21+P21)/G21</f>
        <v>0.011524840144005745</v>
      </c>
      <c r="W21" s="77">
        <v>8856754</v>
      </c>
      <c r="X21" s="77">
        <v>0</v>
      </c>
      <c r="Y21" s="73">
        <v>0</v>
      </c>
      <c r="Z21" s="74">
        <f>IF($AG21="y",ROUNDUP(W21/$H21,4),ROUNDUP(W21/$H21,3))</f>
        <v>0.083</v>
      </c>
      <c r="AA21" s="75">
        <f>ROUND(W21/G21,4)</f>
        <v>0.005</v>
      </c>
      <c r="AB21" s="74">
        <f>IF($AG21="y",ROUNDUP(X21/$H21,4),ROUNDUP(X21/$H21,3))</f>
        <v>0</v>
      </c>
      <c r="AC21" s="75">
        <f>ROUND(X21/G21,4)</f>
        <v>0</v>
      </c>
      <c r="AD21" s="74">
        <f>IF($AG21="y",ROUNDUP(Y21/$H21,4),ROUNDUP(Y21/$H21,3))</f>
        <v>0</v>
      </c>
      <c r="AE21" s="75">
        <f>ROUND(Y21/G21,4)</f>
        <v>0</v>
      </c>
      <c r="AF21" s="78">
        <f>+I21+M21+P21</f>
        <v>20335573</v>
      </c>
      <c r="AG21" s="80">
        <f>tef(C21)</f>
        <v>0</v>
      </c>
      <c r="AH21" s="80">
        <f>tef_CE(C21)</f>
        <v>0</v>
      </c>
      <c r="AI21" s="81"/>
      <c r="AJ21" s="82">
        <f>IF(L21-0.01&lt;0,0,L21-0.01)</f>
        <v>0.0014999999999999996</v>
      </c>
      <c r="AK21" s="82">
        <f>IF(L21=0,0,(L21+0.01))</f>
        <v>0.0215</v>
      </c>
      <c r="AL21" s="83">
        <f>IF(L21=0,0,($G21*0.01)/$H21)</f>
        <v>0.16470343617687638</v>
      </c>
      <c r="AM21" s="83">
        <f>IF(K21-AL21&lt;0,0,ROUND(K21-AL21,2))</f>
        <v>0.03</v>
      </c>
      <c r="AN21" s="83">
        <f>ROUND(K21+AL21,2)</f>
        <v>0.35</v>
      </c>
      <c r="AO21" s="83"/>
      <c r="AP21" s="82">
        <f>IF(T21-0.01&lt;0,0,T21-0.01)</f>
        <v>0</v>
      </c>
      <c r="AQ21" s="82">
        <f>IF(T21=0,0,(T21+0.01))</f>
        <v>0</v>
      </c>
      <c r="AR21" s="83">
        <f>IF(T21=0,0,(G21*0.01)/H21)</f>
        <v>0</v>
      </c>
      <c r="AS21" s="83">
        <f>IF(S21-AR21&lt;0,0,S21-AR21)</f>
        <v>0</v>
      </c>
      <c r="AT21" s="83">
        <f>S21+AR21</f>
        <v>0</v>
      </c>
      <c r="AU21" s="81"/>
      <c r="AV21" s="82">
        <f t="shared" si="32"/>
        <v>0.0014999999999999996</v>
      </c>
      <c r="AW21" s="82">
        <f t="shared" si="32"/>
        <v>0.0215</v>
      </c>
      <c r="AY21" s="48"/>
      <c r="BC21" s="106"/>
      <c r="BD21" s="107"/>
      <c r="BE21" s="106"/>
      <c r="BF21" s="107"/>
      <c r="BL21" s="86"/>
      <c r="BM21" s="87"/>
      <c r="BY21" s="95"/>
      <c r="BZ21" s="95"/>
      <c r="CA21" s="111"/>
      <c r="CB21" s="111"/>
      <c r="CE21" s="109"/>
      <c r="CF21" s="110"/>
      <c r="CG21" s="113"/>
      <c r="CH21" s="113"/>
    </row>
    <row r="22" spans="1:86" ht="12.75">
      <c r="A22" s="64">
        <v>41626</v>
      </c>
      <c r="B22" s="64">
        <v>41628</v>
      </c>
      <c r="C22" s="115" t="s">
        <v>262</v>
      </c>
      <c r="D22" s="39" t="s">
        <v>263</v>
      </c>
      <c r="E22" s="103">
        <v>41425</v>
      </c>
      <c r="F22" s="41" t="s">
        <v>255</v>
      </c>
      <c r="G22" s="86">
        <v>214835795.78999996</v>
      </c>
      <c r="H22" s="108">
        <v>19503055.623000003</v>
      </c>
      <c r="I22" s="47">
        <v>1946437</v>
      </c>
      <c r="J22" s="43">
        <v>0</v>
      </c>
      <c r="K22" s="44">
        <f>IF(AG22="y",ROUNDUP(I22/H22,4),ROUNDUP(I22/H22,3))</f>
        <v>0.1</v>
      </c>
      <c r="L22" s="66">
        <f>ROUND(I22/G22,4)</f>
        <v>0.0091</v>
      </c>
      <c r="M22" s="47">
        <v>0</v>
      </c>
      <c r="N22" s="44">
        <f t="shared" si="2"/>
        <v>0</v>
      </c>
      <c r="O22" s="66">
        <f>ROUND(M22/G22,4)</f>
        <v>0</v>
      </c>
      <c r="P22" s="43">
        <v>0</v>
      </c>
      <c r="Q22" s="44">
        <f t="shared" si="4"/>
        <v>0</v>
      </c>
      <c r="R22" s="66">
        <f>ROUND(P22/G22,4)</f>
        <v>0</v>
      </c>
      <c r="S22" s="46">
        <f t="shared" si="31"/>
        <v>0</v>
      </c>
      <c r="T22" s="66">
        <f t="shared" si="31"/>
        <v>0</v>
      </c>
      <c r="U22" s="46">
        <f>K22+N22+Q22</f>
        <v>0.1</v>
      </c>
      <c r="V22" s="66">
        <f>(I22+M22+P22)/G22</f>
        <v>0.00906011492564593</v>
      </c>
      <c r="W22" s="47">
        <v>272311</v>
      </c>
      <c r="X22" s="47">
        <v>0</v>
      </c>
      <c r="Y22" s="43">
        <v>0</v>
      </c>
      <c r="Z22" s="44">
        <f>IF($AG22="y",ROUNDUP(W22/$H22,4),ROUNDUP(W22/$H22,3))</f>
        <v>0.013999999999999999</v>
      </c>
      <c r="AA22" s="66">
        <f>ROUND(W22/G22,4)</f>
        <v>0.0013</v>
      </c>
      <c r="AB22" s="44">
        <f>IF($AG22="y",ROUNDUP(X22/$H22,4),ROUNDUP(X22/$H22,3))</f>
        <v>0</v>
      </c>
      <c r="AC22" s="66">
        <f>ROUND(X22/G22,4)</f>
        <v>0</v>
      </c>
      <c r="AD22" s="44">
        <f>IF($AG22="y",ROUNDUP(Y22/$H22,4),ROUNDUP(Y22/$H22,3))</f>
        <v>0</v>
      </c>
      <c r="AE22" s="66">
        <f>ROUND(Y22/G22,4)</f>
        <v>0</v>
      </c>
      <c r="AF22" s="67">
        <f>+I22+M22+P22</f>
        <v>1946437</v>
      </c>
      <c r="AG22" s="68">
        <f>tef(C22)</f>
        <v>0</v>
      </c>
      <c r="AH22" s="68">
        <f>tef_CE(C22)</f>
        <v>0</v>
      </c>
      <c r="AI22" s="69"/>
      <c r="AJ22" s="70">
        <f>IF(L22-0.01&lt;0,0,L22-0.01)</f>
        <v>0</v>
      </c>
      <c r="AK22" s="70">
        <f>IF(L22=0,0,(L22+0.01))</f>
        <v>0.0191</v>
      </c>
      <c r="AL22" s="71">
        <f>IF(L22=0,0,($G22*0.01)/$H22)</f>
        <v>0.11015494184236627</v>
      </c>
      <c r="AM22" s="71">
        <f>IF(K22-AL22&lt;0,0,ROUND(K22-AL22,2))</f>
        <v>0</v>
      </c>
      <c r="AN22" s="71">
        <f>ROUND(K22+AL22,2)</f>
        <v>0.21</v>
      </c>
      <c r="AO22" s="71"/>
      <c r="AP22" s="70">
        <f>IF(T22-0.01&lt;0,0,T22-0.01)</f>
        <v>0</v>
      </c>
      <c r="AQ22" s="70">
        <f>IF(T22=0,0,(T22+0.01))</f>
        <v>0</v>
      </c>
      <c r="AR22" s="71">
        <f>IF(T22=0,0,(G22*0.01)/H22)</f>
        <v>0</v>
      </c>
      <c r="AS22" s="71">
        <f>IF(S22-AR22&lt;0,0,S22-AR22)</f>
        <v>0</v>
      </c>
      <c r="AT22" s="71">
        <f>S22+AR22</f>
        <v>0</v>
      </c>
      <c r="AU22" s="63"/>
      <c r="AV22" s="70">
        <f t="shared" si="32"/>
        <v>0</v>
      </c>
      <c r="AW22" s="70">
        <f t="shared" si="32"/>
        <v>0.0191</v>
      </c>
      <c r="AY22" s="48"/>
      <c r="BC22" s="106"/>
      <c r="BD22" s="107"/>
      <c r="BE22" s="106"/>
      <c r="BF22" s="107"/>
      <c r="BL22" s="86"/>
      <c r="BM22" s="87"/>
      <c r="BY22" s="95"/>
      <c r="BZ22" s="95"/>
      <c r="CA22" s="111"/>
      <c r="CB22" s="111"/>
      <c r="CE22" s="86"/>
      <c r="CF22" s="108"/>
      <c r="CG22" s="113"/>
      <c r="CH22" s="113"/>
    </row>
    <row r="23" spans="1:86" ht="12.75">
      <c r="A23" s="79">
        <v>41631</v>
      </c>
      <c r="B23" s="79">
        <v>41634</v>
      </c>
      <c r="C23" s="114" t="s">
        <v>16</v>
      </c>
      <c r="D23" s="72" t="s">
        <v>156</v>
      </c>
      <c r="E23" s="102">
        <v>41517</v>
      </c>
      <c r="F23" s="98" t="s">
        <v>17</v>
      </c>
      <c r="G23" s="109">
        <v>38722081.63</v>
      </c>
      <c r="H23" s="110">
        <v>3930520.0429999996</v>
      </c>
      <c r="I23" s="77">
        <v>133141</v>
      </c>
      <c r="J23" s="43">
        <v>0</v>
      </c>
      <c r="K23" s="74">
        <f t="shared" si="0"/>
        <v>0.034</v>
      </c>
      <c r="L23" s="75">
        <f t="shared" si="1"/>
        <v>0.0034</v>
      </c>
      <c r="M23" s="77">
        <v>0</v>
      </c>
      <c r="N23" s="74">
        <f t="shared" si="2"/>
        <v>0</v>
      </c>
      <c r="O23" s="75">
        <f t="shared" si="3"/>
        <v>0</v>
      </c>
      <c r="P23" s="73">
        <v>0</v>
      </c>
      <c r="Q23" s="74">
        <f t="shared" si="4"/>
        <v>0</v>
      </c>
      <c r="R23" s="75">
        <f t="shared" si="5"/>
        <v>0</v>
      </c>
      <c r="S23" s="76">
        <f t="shared" si="6"/>
        <v>0</v>
      </c>
      <c r="T23" s="75">
        <f t="shared" si="7"/>
        <v>0</v>
      </c>
      <c r="U23" s="76">
        <f t="shared" si="8"/>
        <v>0.034</v>
      </c>
      <c r="V23" s="75">
        <f t="shared" si="9"/>
        <v>0.003438374033508797</v>
      </c>
      <c r="W23" s="77">
        <v>133141</v>
      </c>
      <c r="X23" s="77">
        <v>0</v>
      </c>
      <c r="Y23" s="73">
        <v>0</v>
      </c>
      <c r="Z23" s="74">
        <f t="shared" si="10"/>
        <v>0.034</v>
      </c>
      <c r="AA23" s="75">
        <f t="shared" si="11"/>
        <v>0.0034</v>
      </c>
      <c r="AB23" s="74">
        <f t="shared" si="12"/>
        <v>0</v>
      </c>
      <c r="AC23" s="75">
        <f t="shared" si="13"/>
        <v>0</v>
      </c>
      <c r="AD23" s="74">
        <f t="shared" si="14"/>
        <v>0</v>
      </c>
      <c r="AE23" s="75">
        <f t="shared" si="15"/>
        <v>0</v>
      </c>
      <c r="AF23" s="78">
        <f t="shared" si="16"/>
        <v>133141</v>
      </c>
      <c r="AG23" s="80">
        <f t="shared" si="17"/>
        <v>0</v>
      </c>
      <c r="AH23" s="80">
        <f t="shared" si="18"/>
        <v>0</v>
      </c>
      <c r="AI23" s="81"/>
      <c r="AJ23" s="82">
        <f t="shared" si="19"/>
        <v>0</v>
      </c>
      <c r="AK23" s="82">
        <f t="shared" si="20"/>
        <v>0.0134</v>
      </c>
      <c r="AL23" s="83">
        <f t="shared" si="21"/>
        <v>0.09851643346523957</v>
      </c>
      <c r="AM23" s="83">
        <f t="shared" si="22"/>
        <v>0</v>
      </c>
      <c r="AN23" s="83">
        <f t="shared" si="23"/>
        <v>0.13</v>
      </c>
      <c r="AO23" s="83"/>
      <c r="AP23" s="82">
        <f t="shared" si="24"/>
        <v>0</v>
      </c>
      <c r="AQ23" s="82">
        <f t="shared" si="25"/>
        <v>0</v>
      </c>
      <c r="AR23" s="83">
        <f t="shared" si="26"/>
        <v>0</v>
      </c>
      <c r="AS23" s="83">
        <f t="shared" si="27"/>
        <v>0</v>
      </c>
      <c r="AT23" s="83">
        <f t="shared" si="28"/>
        <v>0</v>
      </c>
      <c r="AU23" s="81"/>
      <c r="AV23" s="82">
        <f t="shared" si="29"/>
        <v>0</v>
      </c>
      <c r="AW23" s="82">
        <f t="shared" si="30"/>
        <v>0.0134</v>
      </c>
      <c r="AY23" s="48"/>
      <c r="BC23" s="106"/>
      <c r="BD23" s="107"/>
      <c r="BE23" s="106"/>
      <c r="BF23" s="107"/>
      <c r="BL23" s="86"/>
      <c r="BM23" s="87"/>
      <c r="BY23" s="95"/>
      <c r="BZ23" s="95"/>
      <c r="CA23" s="111"/>
      <c r="CB23" s="111"/>
      <c r="CE23" s="109"/>
      <c r="CF23" s="110"/>
      <c r="CG23" s="113"/>
      <c r="CH23" s="113"/>
    </row>
    <row r="24" spans="1:86" ht="12.75">
      <c r="A24" s="64">
        <v>41631</v>
      </c>
      <c r="B24" s="64">
        <v>41634</v>
      </c>
      <c r="C24" s="115" t="s">
        <v>274</v>
      </c>
      <c r="D24" s="49" t="s">
        <v>282</v>
      </c>
      <c r="E24" s="103">
        <v>41608</v>
      </c>
      <c r="F24" s="41" t="s">
        <v>275</v>
      </c>
      <c r="G24" s="86">
        <v>10466043.57</v>
      </c>
      <c r="H24" s="108">
        <v>1145643.476</v>
      </c>
      <c r="I24" s="47">
        <v>0</v>
      </c>
      <c r="J24" s="43">
        <v>0</v>
      </c>
      <c r="K24" s="44">
        <f>IF(AG24="y",ROUNDUP(I24/H24,4),ROUNDUP(I24/H24,3))</f>
        <v>0</v>
      </c>
      <c r="L24" s="66">
        <f>ROUND(I24/G24,4)</f>
        <v>0</v>
      </c>
      <c r="M24" s="47">
        <v>0</v>
      </c>
      <c r="N24" s="44">
        <f t="shared" si="2"/>
        <v>0</v>
      </c>
      <c r="O24" s="66">
        <f>ROUND(M24/G24,4)</f>
        <v>0</v>
      </c>
      <c r="P24" s="43">
        <v>0</v>
      </c>
      <c r="Q24" s="44">
        <f t="shared" si="4"/>
        <v>0</v>
      </c>
      <c r="R24" s="66">
        <f>ROUND(P24/G24,4)</f>
        <v>0</v>
      </c>
      <c r="S24" s="46">
        <f>N24+Q24</f>
        <v>0</v>
      </c>
      <c r="T24" s="66">
        <f>O24+R24</f>
        <v>0</v>
      </c>
      <c r="U24" s="46">
        <f>K24+N24+Q24</f>
        <v>0</v>
      </c>
      <c r="V24" s="66">
        <f>(I24+M24+P24)/G24</f>
        <v>0</v>
      </c>
      <c r="W24" s="47">
        <v>0</v>
      </c>
      <c r="X24" s="47">
        <v>0</v>
      </c>
      <c r="Y24" s="43">
        <v>0</v>
      </c>
      <c r="Z24" s="44">
        <f>IF($AG24="y",ROUNDUP(W24/$H24,4),ROUNDUP(W24/$H24,3))</f>
        <v>0</v>
      </c>
      <c r="AA24" s="66">
        <f>ROUND(W24/G24,4)</f>
        <v>0</v>
      </c>
      <c r="AB24" s="44">
        <f>IF($AG24="y",ROUNDUP(X24/$H24,4),ROUNDUP(X24/$H24,3))</f>
        <v>0</v>
      </c>
      <c r="AC24" s="66">
        <f>ROUND(X24/G24,4)</f>
        <v>0</v>
      </c>
      <c r="AD24" s="44">
        <f>IF($AG24="y",ROUNDUP(Y24/$H24,4),ROUNDUP(Y24/$H24,3))</f>
        <v>0</v>
      </c>
      <c r="AE24" s="66">
        <f>ROUND(Y24/G24,4)</f>
        <v>0</v>
      </c>
      <c r="AF24" s="67">
        <f>+I24+M24+P24</f>
        <v>0</v>
      </c>
      <c r="AG24" s="68">
        <f>tef(C24)</f>
        <v>0</v>
      </c>
      <c r="AH24" s="68">
        <f>tef_CE(C24)</f>
        <v>0</v>
      </c>
      <c r="AI24" s="69"/>
      <c r="AJ24" s="70">
        <f>IF(L24-0.01&lt;0,0,L24-0.01)</f>
        <v>0</v>
      </c>
      <c r="AK24" s="70">
        <f>IF(L24=0,0,(L24+0.01))</f>
        <v>0</v>
      </c>
      <c r="AL24" s="71">
        <f>IF(L24=0,0,($G24*0.01)/$H24)</f>
        <v>0</v>
      </c>
      <c r="AM24" s="71">
        <f>IF(K24-AL24&lt;0,0,ROUND(K24-AL24,2))</f>
        <v>0</v>
      </c>
      <c r="AN24" s="71">
        <f>ROUND(K24+AL24,2)</f>
        <v>0</v>
      </c>
      <c r="AO24" s="71"/>
      <c r="AP24" s="70">
        <f>IF(T24-0.01&lt;0,0,T24-0.01)</f>
        <v>0</v>
      </c>
      <c r="AQ24" s="70">
        <f>IF(T24=0,0,(T24+0.01))</f>
        <v>0</v>
      </c>
      <c r="AR24" s="71">
        <f>IF(T24=0,0,(G24*0.01)/H24)</f>
        <v>0</v>
      </c>
      <c r="AS24" s="71">
        <f>IF(S24-AR24&lt;0,0,S24-AR24)</f>
        <v>0</v>
      </c>
      <c r="AT24" s="71">
        <f>S24+AR24</f>
        <v>0</v>
      </c>
      <c r="AU24" s="63"/>
      <c r="AV24" s="70">
        <f>AJ24+AP24</f>
        <v>0</v>
      </c>
      <c r="AW24" s="70">
        <f>AK24+AQ24</f>
        <v>0</v>
      </c>
      <c r="AY24" s="48"/>
      <c r="BC24" s="106"/>
      <c r="BD24" s="107"/>
      <c r="BE24" s="106"/>
      <c r="BF24" s="107"/>
      <c r="BL24" s="86"/>
      <c r="BM24" s="87"/>
      <c r="BY24" s="95"/>
      <c r="BZ24" s="95"/>
      <c r="CA24" s="111"/>
      <c r="CB24" s="111"/>
      <c r="CE24" s="86"/>
      <c r="CF24" s="108"/>
      <c r="CG24" s="113"/>
      <c r="CH24" s="113"/>
    </row>
    <row r="25" spans="1:86" ht="12.75">
      <c r="A25" s="79">
        <v>41634</v>
      </c>
      <c r="B25" s="79">
        <v>41638</v>
      </c>
      <c r="C25" s="114" t="s">
        <v>42</v>
      </c>
      <c r="D25" s="72" t="s">
        <v>157</v>
      </c>
      <c r="E25" s="102">
        <v>41608</v>
      </c>
      <c r="F25" s="98" t="s">
        <v>67</v>
      </c>
      <c r="G25" s="109">
        <v>5158728980.2300005</v>
      </c>
      <c r="H25" s="110">
        <v>239344122.46899998</v>
      </c>
      <c r="I25" s="77">
        <v>0</v>
      </c>
      <c r="J25" s="43">
        <v>0</v>
      </c>
      <c r="K25" s="74">
        <f t="shared" si="0"/>
        <v>0</v>
      </c>
      <c r="L25" s="75">
        <f t="shared" si="1"/>
        <v>0</v>
      </c>
      <c r="M25" s="77">
        <v>18447587</v>
      </c>
      <c r="N25" s="74">
        <f t="shared" si="2"/>
        <v>0.078</v>
      </c>
      <c r="O25" s="75">
        <f t="shared" si="3"/>
        <v>0.0036</v>
      </c>
      <c r="P25" s="73">
        <v>313170104</v>
      </c>
      <c r="Q25" s="74">
        <f t="shared" si="4"/>
        <v>1.309</v>
      </c>
      <c r="R25" s="75">
        <f t="shared" si="5"/>
        <v>0.0607</v>
      </c>
      <c r="S25" s="76">
        <f t="shared" si="6"/>
        <v>1.387</v>
      </c>
      <c r="T25" s="75">
        <f t="shared" si="7"/>
        <v>0.0643</v>
      </c>
      <c r="U25" s="76">
        <f t="shared" si="8"/>
        <v>1.387</v>
      </c>
      <c r="V25" s="75">
        <f t="shared" si="9"/>
        <v>0.06428282863295813</v>
      </c>
      <c r="W25" s="77">
        <v>0</v>
      </c>
      <c r="X25" s="77">
        <v>0</v>
      </c>
      <c r="Y25" s="73">
        <v>0</v>
      </c>
      <c r="Z25" s="74">
        <f t="shared" si="10"/>
        <v>0</v>
      </c>
      <c r="AA25" s="75">
        <f t="shared" si="11"/>
        <v>0</v>
      </c>
      <c r="AB25" s="74">
        <f t="shared" si="12"/>
        <v>0</v>
      </c>
      <c r="AC25" s="75">
        <f t="shared" si="13"/>
        <v>0</v>
      </c>
      <c r="AD25" s="74">
        <f t="shared" si="14"/>
        <v>0</v>
      </c>
      <c r="AE25" s="75">
        <f t="shared" si="15"/>
        <v>0</v>
      </c>
      <c r="AF25" s="78">
        <f t="shared" si="16"/>
        <v>331617691</v>
      </c>
      <c r="AG25" s="80">
        <f t="shared" si="17"/>
        <v>0</v>
      </c>
      <c r="AH25" s="80">
        <f t="shared" si="18"/>
        <v>0</v>
      </c>
      <c r="AI25" s="81"/>
      <c r="AJ25" s="82">
        <f t="shared" si="19"/>
        <v>0</v>
      </c>
      <c r="AK25" s="82">
        <f t="shared" si="20"/>
        <v>0</v>
      </c>
      <c r="AL25" s="83">
        <f t="shared" si="21"/>
        <v>0</v>
      </c>
      <c r="AM25" s="83">
        <f t="shared" si="22"/>
        <v>0</v>
      </c>
      <c r="AN25" s="83">
        <f t="shared" si="23"/>
        <v>0</v>
      </c>
      <c r="AO25" s="83"/>
      <c r="AP25" s="82">
        <f t="shared" si="24"/>
        <v>0.054299999999999994</v>
      </c>
      <c r="AQ25" s="82">
        <f t="shared" si="25"/>
        <v>0.07429999999999999</v>
      </c>
      <c r="AR25" s="83">
        <f t="shared" si="26"/>
        <v>0.21553606276244208</v>
      </c>
      <c r="AS25" s="83">
        <f t="shared" si="27"/>
        <v>1.171463937237558</v>
      </c>
      <c r="AT25" s="83">
        <f t="shared" si="28"/>
        <v>1.602536062762442</v>
      </c>
      <c r="AU25" s="81"/>
      <c r="AV25" s="82">
        <f t="shared" si="29"/>
        <v>0.054299999999999994</v>
      </c>
      <c r="AW25" s="82">
        <f t="shared" si="30"/>
        <v>0.07429999999999999</v>
      </c>
      <c r="AY25" s="48"/>
      <c r="BC25" s="106"/>
      <c r="BD25" s="107"/>
      <c r="BE25" s="106"/>
      <c r="BF25" s="107"/>
      <c r="BL25" s="86"/>
      <c r="BM25" s="87"/>
      <c r="BY25" s="95"/>
      <c r="BZ25" s="95"/>
      <c r="CA25" s="111"/>
      <c r="CB25" s="111"/>
      <c r="CE25" s="109"/>
      <c r="CF25" s="110"/>
      <c r="CG25" s="113"/>
      <c r="CH25" s="113"/>
    </row>
    <row r="26" spans="1:86" ht="12.75">
      <c r="A26" s="64">
        <v>41614</v>
      </c>
      <c r="B26" s="64">
        <v>41618</v>
      </c>
      <c r="C26" s="115" t="s">
        <v>103</v>
      </c>
      <c r="D26" s="39" t="s">
        <v>158</v>
      </c>
      <c r="E26" s="103">
        <v>41394</v>
      </c>
      <c r="F26" s="41" t="s">
        <v>104</v>
      </c>
      <c r="G26" s="86">
        <v>2529976710.7099996</v>
      </c>
      <c r="H26" s="108">
        <v>61136945.054</v>
      </c>
      <c r="I26" s="47">
        <v>3070134</v>
      </c>
      <c r="J26" s="43">
        <v>0</v>
      </c>
      <c r="K26" s="44">
        <f t="shared" si="0"/>
        <v>0.051000000000000004</v>
      </c>
      <c r="L26" s="66">
        <f t="shared" si="1"/>
        <v>0.0012</v>
      </c>
      <c r="M26" s="47">
        <v>20945763</v>
      </c>
      <c r="N26" s="44">
        <f t="shared" si="2"/>
        <v>0.343</v>
      </c>
      <c r="O26" s="66">
        <f t="shared" si="3"/>
        <v>0.0083</v>
      </c>
      <c r="P26" s="43">
        <v>12788706</v>
      </c>
      <c r="Q26" s="44">
        <f t="shared" si="4"/>
        <v>0.21</v>
      </c>
      <c r="R26" s="66">
        <f t="shared" si="5"/>
        <v>0.0051</v>
      </c>
      <c r="S26" s="46">
        <f t="shared" si="6"/>
        <v>0.553</v>
      </c>
      <c r="T26" s="66">
        <f t="shared" si="7"/>
        <v>0.0134</v>
      </c>
      <c r="U26" s="46">
        <f t="shared" si="8"/>
        <v>0.604</v>
      </c>
      <c r="V26" s="66">
        <f t="shared" si="9"/>
        <v>0.014547407825612492</v>
      </c>
      <c r="W26" s="47">
        <v>3070134</v>
      </c>
      <c r="X26" s="47">
        <v>18447587</v>
      </c>
      <c r="Y26" s="43">
        <v>313170104</v>
      </c>
      <c r="Z26" s="44">
        <f t="shared" si="10"/>
        <v>0.051000000000000004</v>
      </c>
      <c r="AA26" s="66">
        <f t="shared" si="11"/>
        <v>0.0012</v>
      </c>
      <c r="AB26" s="44">
        <f t="shared" si="12"/>
        <v>0.302</v>
      </c>
      <c r="AC26" s="66">
        <f t="shared" si="13"/>
        <v>0.0073</v>
      </c>
      <c r="AD26" s="44">
        <f t="shared" si="14"/>
        <v>5.123</v>
      </c>
      <c r="AE26" s="66">
        <f t="shared" si="15"/>
        <v>0.1238</v>
      </c>
      <c r="AF26" s="67">
        <f t="shared" si="16"/>
        <v>36804603</v>
      </c>
      <c r="AG26" s="68">
        <f t="shared" si="17"/>
        <v>0</v>
      </c>
      <c r="AH26" s="68">
        <f t="shared" si="18"/>
        <v>0</v>
      </c>
      <c r="AI26" s="69"/>
      <c r="AJ26" s="70">
        <f t="shared" si="19"/>
        <v>0</v>
      </c>
      <c r="AK26" s="70">
        <f t="shared" si="20"/>
        <v>0.0112</v>
      </c>
      <c r="AL26" s="71">
        <f t="shared" si="21"/>
        <v>0.41382125136860615</v>
      </c>
      <c r="AM26" s="71">
        <f t="shared" si="22"/>
        <v>0</v>
      </c>
      <c r="AN26" s="71">
        <f t="shared" si="23"/>
        <v>0.46</v>
      </c>
      <c r="AO26" s="71"/>
      <c r="AP26" s="70">
        <f t="shared" si="24"/>
        <v>0.0034000000000000002</v>
      </c>
      <c r="AQ26" s="70">
        <f t="shared" si="25"/>
        <v>0.0234</v>
      </c>
      <c r="AR26" s="71">
        <f t="shared" si="26"/>
        <v>0.41382125136860615</v>
      </c>
      <c r="AS26" s="71">
        <f t="shared" si="27"/>
        <v>0.1391787486313939</v>
      </c>
      <c r="AT26" s="71">
        <f t="shared" si="28"/>
        <v>0.9668212513686062</v>
      </c>
      <c r="AU26" s="63"/>
      <c r="AV26" s="70">
        <f t="shared" si="29"/>
        <v>0.0034000000000000002</v>
      </c>
      <c r="AW26" s="70">
        <f t="shared" si="30"/>
        <v>0.0346</v>
      </c>
      <c r="AY26" s="48"/>
      <c r="BC26" s="106"/>
      <c r="BD26" s="107"/>
      <c r="BE26" s="106"/>
      <c r="BF26" s="107"/>
      <c r="BL26" s="86"/>
      <c r="BM26" s="87"/>
      <c r="BY26" s="95"/>
      <c r="BZ26" s="95"/>
      <c r="CA26" s="111"/>
      <c r="CB26" s="111"/>
      <c r="CE26" s="86"/>
      <c r="CF26" s="108"/>
      <c r="CG26" s="113"/>
      <c r="CH26" s="113"/>
    </row>
    <row r="27" spans="1:86" ht="12.75">
      <c r="A27" s="79">
        <v>41627</v>
      </c>
      <c r="B27" s="79">
        <v>41634</v>
      </c>
      <c r="C27" s="114" t="s">
        <v>43</v>
      </c>
      <c r="D27" s="72" t="s">
        <v>159</v>
      </c>
      <c r="E27" s="102">
        <v>41455</v>
      </c>
      <c r="F27" s="98" t="s">
        <v>71</v>
      </c>
      <c r="G27" s="109">
        <v>216583340.32</v>
      </c>
      <c r="H27" s="110">
        <v>8424314.756</v>
      </c>
      <c r="I27" s="77">
        <v>2369449</v>
      </c>
      <c r="J27" s="43">
        <v>0</v>
      </c>
      <c r="K27" s="74">
        <f t="shared" si="0"/>
        <v>0.28200000000000003</v>
      </c>
      <c r="L27" s="75">
        <f t="shared" si="1"/>
        <v>0.0109</v>
      </c>
      <c r="M27" s="77">
        <v>0</v>
      </c>
      <c r="N27" s="74">
        <f t="shared" si="2"/>
        <v>0</v>
      </c>
      <c r="O27" s="75">
        <f t="shared" si="3"/>
        <v>0</v>
      </c>
      <c r="P27" s="73">
        <v>0</v>
      </c>
      <c r="Q27" s="74">
        <f t="shared" si="4"/>
        <v>0</v>
      </c>
      <c r="R27" s="75">
        <f t="shared" si="5"/>
        <v>0</v>
      </c>
      <c r="S27" s="76">
        <f t="shared" si="6"/>
        <v>0</v>
      </c>
      <c r="T27" s="75">
        <f t="shared" si="7"/>
        <v>0</v>
      </c>
      <c r="U27" s="76">
        <f t="shared" si="8"/>
        <v>0.28200000000000003</v>
      </c>
      <c r="V27" s="75">
        <f t="shared" si="9"/>
        <v>0.010940125849472817</v>
      </c>
      <c r="W27" s="77">
        <v>0</v>
      </c>
      <c r="X27" s="77">
        <v>0</v>
      </c>
      <c r="Y27" s="73">
        <v>0</v>
      </c>
      <c r="Z27" s="74">
        <f t="shared" si="10"/>
        <v>0</v>
      </c>
      <c r="AA27" s="75">
        <f t="shared" si="11"/>
        <v>0</v>
      </c>
      <c r="AB27" s="74">
        <f t="shared" si="12"/>
        <v>0</v>
      </c>
      <c r="AC27" s="75">
        <f t="shared" si="13"/>
        <v>0</v>
      </c>
      <c r="AD27" s="74">
        <f t="shared" si="14"/>
        <v>0</v>
      </c>
      <c r="AE27" s="75">
        <f t="shared" si="15"/>
        <v>0</v>
      </c>
      <c r="AF27" s="78">
        <f t="shared" si="16"/>
        <v>2369449</v>
      </c>
      <c r="AG27" s="80">
        <f t="shared" si="17"/>
        <v>0</v>
      </c>
      <c r="AH27" s="80">
        <f t="shared" si="18"/>
        <v>0</v>
      </c>
      <c r="AI27" s="81"/>
      <c r="AJ27" s="82">
        <f t="shared" si="19"/>
        <v>0.0008999999999999998</v>
      </c>
      <c r="AK27" s="82">
        <f t="shared" si="20"/>
        <v>0.020900000000000002</v>
      </c>
      <c r="AL27" s="83">
        <f t="shared" si="21"/>
        <v>0.25709312459597283</v>
      </c>
      <c r="AM27" s="83">
        <f t="shared" si="22"/>
        <v>0.02</v>
      </c>
      <c r="AN27" s="83">
        <f t="shared" si="23"/>
        <v>0.54</v>
      </c>
      <c r="AO27" s="83"/>
      <c r="AP27" s="82">
        <f t="shared" si="24"/>
        <v>0</v>
      </c>
      <c r="AQ27" s="82">
        <f t="shared" si="25"/>
        <v>0</v>
      </c>
      <c r="AR27" s="83">
        <f t="shared" si="26"/>
        <v>0</v>
      </c>
      <c r="AS27" s="83">
        <f t="shared" si="27"/>
        <v>0</v>
      </c>
      <c r="AT27" s="83">
        <f t="shared" si="28"/>
        <v>0</v>
      </c>
      <c r="AU27" s="81"/>
      <c r="AV27" s="82">
        <f t="shared" si="29"/>
        <v>0.0008999999999999998</v>
      </c>
      <c r="AW27" s="82">
        <f t="shared" si="30"/>
        <v>0.020900000000000002</v>
      </c>
      <c r="AY27" s="48"/>
      <c r="BC27" s="106"/>
      <c r="BD27" s="107"/>
      <c r="BE27" s="106"/>
      <c r="BF27" s="107"/>
      <c r="BL27" s="86"/>
      <c r="BM27" s="87"/>
      <c r="BY27" s="95"/>
      <c r="BZ27" s="95"/>
      <c r="CA27" s="111"/>
      <c r="CB27" s="111"/>
      <c r="CE27" s="109"/>
      <c r="CF27" s="110"/>
      <c r="CG27" s="113"/>
      <c r="CH27" s="113"/>
    </row>
    <row r="28" spans="1:86" ht="12.75">
      <c r="A28" s="64">
        <v>41635</v>
      </c>
      <c r="B28" s="64">
        <v>41639</v>
      </c>
      <c r="C28" s="115" t="s">
        <v>110</v>
      </c>
      <c r="D28" s="39" t="s">
        <v>251</v>
      </c>
      <c r="E28" s="103">
        <v>41333</v>
      </c>
      <c r="F28" s="41" t="s">
        <v>79</v>
      </c>
      <c r="G28" s="86">
        <v>957778903.3599999</v>
      </c>
      <c r="H28" s="108">
        <v>106600307.66600001</v>
      </c>
      <c r="I28" s="47">
        <v>0</v>
      </c>
      <c r="J28" s="43">
        <v>0</v>
      </c>
      <c r="K28" s="44">
        <f t="shared" si="0"/>
        <v>0</v>
      </c>
      <c r="L28" s="66">
        <f t="shared" si="1"/>
        <v>0</v>
      </c>
      <c r="M28" s="47">
        <v>0</v>
      </c>
      <c r="N28" s="44">
        <f t="shared" si="2"/>
        <v>0</v>
      </c>
      <c r="O28" s="66">
        <f t="shared" si="3"/>
        <v>0</v>
      </c>
      <c r="P28" s="43">
        <v>0</v>
      </c>
      <c r="Q28" s="44">
        <f t="shared" si="4"/>
        <v>0</v>
      </c>
      <c r="R28" s="66">
        <f t="shared" si="5"/>
        <v>0</v>
      </c>
      <c r="S28" s="46">
        <f t="shared" si="6"/>
        <v>0</v>
      </c>
      <c r="T28" s="66">
        <f t="shared" si="7"/>
        <v>0</v>
      </c>
      <c r="U28" s="46">
        <f t="shared" si="8"/>
        <v>0</v>
      </c>
      <c r="V28" s="66">
        <f t="shared" si="9"/>
        <v>0</v>
      </c>
      <c r="W28" s="47">
        <v>0</v>
      </c>
      <c r="X28" s="47">
        <v>0</v>
      </c>
      <c r="Y28" s="43">
        <v>0</v>
      </c>
      <c r="Z28" s="44">
        <f t="shared" si="10"/>
        <v>0</v>
      </c>
      <c r="AA28" s="66">
        <f t="shared" si="11"/>
        <v>0</v>
      </c>
      <c r="AB28" s="44">
        <f t="shared" si="12"/>
        <v>0</v>
      </c>
      <c r="AC28" s="66">
        <f t="shared" si="13"/>
        <v>0</v>
      </c>
      <c r="AD28" s="44">
        <f t="shared" si="14"/>
        <v>0</v>
      </c>
      <c r="AE28" s="66">
        <f t="shared" si="15"/>
        <v>0</v>
      </c>
      <c r="AF28" s="67">
        <f t="shared" si="16"/>
        <v>0</v>
      </c>
      <c r="AG28" s="68">
        <f t="shared" si="17"/>
        <v>0</v>
      </c>
      <c r="AH28" s="68">
        <f t="shared" si="18"/>
        <v>0</v>
      </c>
      <c r="AI28" s="69"/>
      <c r="AJ28" s="70">
        <f t="shared" si="19"/>
        <v>0</v>
      </c>
      <c r="AK28" s="70">
        <f t="shared" si="20"/>
        <v>0</v>
      </c>
      <c r="AL28" s="71">
        <f t="shared" si="21"/>
        <v>0</v>
      </c>
      <c r="AM28" s="71">
        <f t="shared" si="22"/>
        <v>0</v>
      </c>
      <c r="AN28" s="71">
        <f t="shared" si="23"/>
        <v>0</v>
      </c>
      <c r="AO28" s="71"/>
      <c r="AP28" s="70">
        <f t="shared" si="24"/>
        <v>0</v>
      </c>
      <c r="AQ28" s="70">
        <f t="shared" si="25"/>
        <v>0</v>
      </c>
      <c r="AR28" s="71">
        <f t="shared" si="26"/>
        <v>0</v>
      </c>
      <c r="AS28" s="71">
        <f t="shared" si="27"/>
        <v>0</v>
      </c>
      <c r="AT28" s="71">
        <f t="shared" si="28"/>
        <v>0</v>
      </c>
      <c r="AU28" s="63"/>
      <c r="AV28" s="70">
        <f t="shared" si="29"/>
        <v>0</v>
      </c>
      <c r="AW28" s="70">
        <f t="shared" si="30"/>
        <v>0</v>
      </c>
      <c r="AY28" s="48"/>
      <c r="BC28" s="106"/>
      <c r="BD28" s="107"/>
      <c r="BE28" s="106"/>
      <c r="BF28" s="107"/>
      <c r="BL28" s="86"/>
      <c r="BM28" s="87"/>
      <c r="BY28" s="95"/>
      <c r="BZ28" s="95"/>
      <c r="CA28" s="111"/>
      <c r="CB28" s="111"/>
      <c r="CE28" s="86"/>
      <c r="CF28" s="108"/>
      <c r="CG28" s="113"/>
      <c r="CH28" s="113"/>
    </row>
    <row r="29" spans="1:86" ht="12.75">
      <c r="A29" s="79">
        <v>41604</v>
      </c>
      <c r="B29" s="79">
        <v>41607</v>
      </c>
      <c r="C29" s="114" t="s">
        <v>44</v>
      </c>
      <c r="D29" s="72" t="s">
        <v>6</v>
      </c>
      <c r="E29" s="102">
        <v>41486</v>
      </c>
      <c r="F29" s="98" t="s">
        <v>194</v>
      </c>
      <c r="G29" s="109">
        <v>1280548277.8</v>
      </c>
      <c r="H29" s="110">
        <v>83866534.07900001</v>
      </c>
      <c r="I29" s="77">
        <v>0</v>
      </c>
      <c r="J29" s="43">
        <v>0</v>
      </c>
      <c r="K29" s="74">
        <f aca="true" t="shared" si="33" ref="K29:K82">IF(AG29="y",ROUNDUP(I29/H29,4),ROUNDUP(I29/H29,3))</f>
        <v>0</v>
      </c>
      <c r="L29" s="75">
        <f aca="true" t="shared" si="34" ref="L29:L82">ROUND(I29/G29,4)</f>
        <v>0</v>
      </c>
      <c r="M29" s="77">
        <v>0</v>
      </c>
      <c r="N29" s="74">
        <f t="shared" si="2"/>
        <v>0</v>
      </c>
      <c r="O29" s="75">
        <f aca="true" t="shared" si="35" ref="O29:O82">ROUND(M29/G29,4)</f>
        <v>0</v>
      </c>
      <c r="P29" s="73">
        <v>0</v>
      </c>
      <c r="Q29" s="74">
        <f t="shared" si="4"/>
        <v>0</v>
      </c>
      <c r="R29" s="75">
        <f aca="true" t="shared" si="36" ref="R29:R82">ROUND(P29/G29,4)</f>
        <v>0</v>
      </c>
      <c r="S29" s="76">
        <f aca="true" t="shared" si="37" ref="S29:S82">N29+Q29</f>
        <v>0</v>
      </c>
      <c r="T29" s="75">
        <f aca="true" t="shared" si="38" ref="T29:T82">O29+R29</f>
        <v>0</v>
      </c>
      <c r="U29" s="76">
        <f aca="true" t="shared" si="39" ref="U29:U82">K29+N29+Q29</f>
        <v>0</v>
      </c>
      <c r="V29" s="75">
        <f aca="true" t="shared" si="40" ref="V29:V82">(I29+M29+P29)/G29</f>
        <v>0</v>
      </c>
      <c r="W29" s="77">
        <v>0</v>
      </c>
      <c r="X29" s="77">
        <v>0</v>
      </c>
      <c r="Y29" s="73">
        <v>0</v>
      </c>
      <c r="Z29" s="74">
        <f aca="true" t="shared" si="41" ref="Z29:Z82">IF($AG29="y",ROUNDUP(W29/$H29,4),ROUNDUP(W29/$H29,3))</f>
        <v>0</v>
      </c>
      <c r="AA29" s="75">
        <f aca="true" t="shared" si="42" ref="AA29:AA55">ROUND(W29/G29,4)</f>
        <v>0</v>
      </c>
      <c r="AB29" s="74">
        <f aca="true" t="shared" si="43" ref="AB29:AB82">IF($AG29="y",ROUNDUP(X29/$H29,4),ROUNDUP(X29/$H29,3))</f>
        <v>0</v>
      </c>
      <c r="AC29" s="75">
        <f aca="true" t="shared" si="44" ref="AC29:AC55">ROUND(X29/G29,4)</f>
        <v>0</v>
      </c>
      <c r="AD29" s="74">
        <f aca="true" t="shared" si="45" ref="AD29:AD82">IF($AG29="y",ROUNDUP(Y29/$H29,4),ROUNDUP(Y29/$H29,3))</f>
        <v>0</v>
      </c>
      <c r="AE29" s="75">
        <f aca="true" t="shared" si="46" ref="AE29:AE55">ROUND(Y29/G29,4)</f>
        <v>0</v>
      </c>
      <c r="AF29" s="78">
        <f aca="true" t="shared" si="47" ref="AF29:AF82">+I29+M29+P29</f>
        <v>0</v>
      </c>
      <c r="AG29" s="80">
        <f aca="true" t="shared" si="48" ref="AG29:AG82">tef(C29)</f>
        <v>0</v>
      </c>
      <c r="AH29" s="80">
        <f aca="true" t="shared" si="49" ref="AH29:AH82">tef_CE(C29)</f>
        <v>0</v>
      </c>
      <c r="AI29" s="81"/>
      <c r="AJ29" s="82">
        <f aca="true" t="shared" si="50" ref="AJ29:AJ82">IF(L29-0.01&lt;0,0,L29-0.01)</f>
        <v>0</v>
      </c>
      <c r="AK29" s="82">
        <f aca="true" t="shared" si="51" ref="AK29:AK82">IF(L29=0,0,(L29+0.01))</f>
        <v>0</v>
      </c>
      <c r="AL29" s="83">
        <f aca="true" t="shared" si="52" ref="AL29:AL82">IF(L29=0,0,($G29*0.01)/$H29)</f>
        <v>0</v>
      </c>
      <c r="AM29" s="83">
        <f aca="true" t="shared" si="53" ref="AM29:AM76">IF(K29-AL29&lt;0,0,ROUND(K29-AL29,2))</f>
        <v>0</v>
      </c>
      <c r="AN29" s="83">
        <f aca="true" t="shared" si="54" ref="AN29:AN82">ROUND(K29+AL29,2)</f>
        <v>0</v>
      </c>
      <c r="AO29" s="83"/>
      <c r="AP29" s="82">
        <f aca="true" t="shared" si="55" ref="AP29:AP82">IF(T29-0.01&lt;0,0,T29-0.01)</f>
        <v>0</v>
      </c>
      <c r="AQ29" s="82">
        <f aca="true" t="shared" si="56" ref="AQ29:AQ82">IF(T29=0,0,(T29+0.01))</f>
        <v>0</v>
      </c>
      <c r="AR29" s="83">
        <f aca="true" t="shared" si="57" ref="AR29:AR55">IF(T29=0,0,(G29*0.01)/H29)</f>
        <v>0</v>
      </c>
      <c r="AS29" s="83">
        <f aca="true" t="shared" si="58" ref="AS29:AS76">IF(S29-AR29&lt;0,0,S29-AR29)</f>
        <v>0</v>
      </c>
      <c r="AT29" s="83">
        <f aca="true" t="shared" si="59" ref="AT29:AT82">S29+AR29</f>
        <v>0</v>
      </c>
      <c r="AU29" s="81"/>
      <c r="AV29" s="82">
        <f aca="true" t="shared" si="60" ref="AV29:AV82">AJ29+AP29</f>
        <v>0</v>
      </c>
      <c r="AW29" s="82">
        <f aca="true" t="shared" si="61" ref="AW29:AW82">AK29+AQ29</f>
        <v>0</v>
      </c>
      <c r="AY29" s="48"/>
      <c r="BC29" s="106"/>
      <c r="BD29" s="107"/>
      <c r="BE29" s="106"/>
      <c r="BF29" s="107"/>
      <c r="BL29" s="86"/>
      <c r="BM29" s="87"/>
      <c r="BY29" s="95"/>
      <c r="BZ29" s="95"/>
      <c r="CA29" s="111"/>
      <c r="CB29" s="111"/>
      <c r="CE29" s="109"/>
      <c r="CF29" s="110"/>
      <c r="CG29" s="113"/>
      <c r="CH29" s="113"/>
    </row>
    <row r="30" spans="1:86" ht="12.75">
      <c r="A30" s="64">
        <v>41631</v>
      </c>
      <c r="B30" s="64">
        <v>41634</v>
      </c>
      <c r="C30" s="115" t="s">
        <v>92</v>
      </c>
      <c r="D30" s="39" t="s">
        <v>161</v>
      </c>
      <c r="E30" s="103">
        <v>41517</v>
      </c>
      <c r="F30" s="41" t="s">
        <v>199</v>
      </c>
      <c r="G30" s="86">
        <v>23387780.580000002</v>
      </c>
      <c r="H30" s="108">
        <v>1172146</v>
      </c>
      <c r="I30" s="47">
        <v>82999</v>
      </c>
      <c r="J30" s="43">
        <v>0</v>
      </c>
      <c r="K30" s="44">
        <f t="shared" si="33"/>
        <v>0.07100000000000001</v>
      </c>
      <c r="L30" s="66">
        <f t="shared" si="34"/>
        <v>0.0035</v>
      </c>
      <c r="M30" s="47">
        <v>741485</v>
      </c>
      <c r="N30" s="44">
        <f t="shared" si="2"/>
        <v>0.633</v>
      </c>
      <c r="O30" s="66">
        <f t="shared" si="35"/>
        <v>0.0317</v>
      </c>
      <c r="P30" s="43">
        <v>866620</v>
      </c>
      <c r="Q30" s="44">
        <f t="shared" si="4"/>
        <v>0.74</v>
      </c>
      <c r="R30" s="66">
        <f t="shared" si="36"/>
        <v>0.0371</v>
      </c>
      <c r="S30" s="46">
        <f t="shared" si="37"/>
        <v>1.373</v>
      </c>
      <c r="T30" s="66">
        <f t="shared" si="38"/>
        <v>0.0688</v>
      </c>
      <c r="U30" s="46">
        <f t="shared" si="39"/>
        <v>1.444</v>
      </c>
      <c r="V30" s="66">
        <f t="shared" si="40"/>
        <v>0.07230716032311946</v>
      </c>
      <c r="W30" s="47">
        <v>0</v>
      </c>
      <c r="X30" s="47">
        <v>741485</v>
      </c>
      <c r="Y30" s="43">
        <v>866620</v>
      </c>
      <c r="Z30" s="44">
        <f t="shared" si="41"/>
        <v>0</v>
      </c>
      <c r="AA30" s="66">
        <f t="shared" si="42"/>
        <v>0</v>
      </c>
      <c r="AB30" s="44">
        <f t="shared" si="43"/>
        <v>0.633</v>
      </c>
      <c r="AC30" s="66">
        <f t="shared" si="44"/>
        <v>0.0317</v>
      </c>
      <c r="AD30" s="44">
        <f t="shared" si="45"/>
        <v>0.74</v>
      </c>
      <c r="AE30" s="66">
        <f t="shared" si="46"/>
        <v>0.0371</v>
      </c>
      <c r="AF30" s="67">
        <f t="shared" si="47"/>
        <v>1691104</v>
      </c>
      <c r="AG30" s="68">
        <f t="shared" si="48"/>
        <v>0</v>
      </c>
      <c r="AH30" s="68">
        <f t="shared" si="49"/>
        <v>0</v>
      </c>
      <c r="AI30" s="69"/>
      <c r="AJ30" s="70">
        <f t="shared" si="50"/>
        <v>0</v>
      </c>
      <c r="AK30" s="70">
        <f t="shared" si="51"/>
        <v>0.0135</v>
      </c>
      <c r="AL30" s="71">
        <f t="shared" si="52"/>
        <v>0.19952958573420038</v>
      </c>
      <c r="AM30" s="71">
        <f t="shared" si="53"/>
        <v>0</v>
      </c>
      <c r="AN30" s="71">
        <f t="shared" si="54"/>
        <v>0.27</v>
      </c>
      <c r="AO30" s="71"/>
      <c r="AP30" s="70">
        <f t="shared" si="55"/>
        <v>0.0588</v>
      </c>
      <c r="AQ30" s="70">
        <f t="shared" si="56"/>
        <v>0.0788</v>
      </c>
      <c r="AR30" s="71">
        <f t="shared" si="57"/>
        <v>0.19952958573420038</v>
      </c>
      <c r="AS30" s="71">
        <f t="shared" si="58"/>
        <v>1.1734704142657997</v>
      </c>
      <c r="AT30" s="71">
        <f t="shared" si="59"/>
        <v>1.5725295857342003</v>
      </c>
      <c r="AU30" s="63"/>
      <c r="AV30" s="70">
        <f t="shared" si="60"/>
        <v>0.0588</v>
      </c>
      <c r="AW30" s="70">
        <f t="shared" si="61"/>
        <v>0.0923</v>
      </c>
      <c r="AY30" s="48"/>
      <c r="BC30" s="106"/>
      <c r="BD30" s="107"/>
      <c r="BE30" s="106"/>
      <c r="BF30" s="107"/>
      <c r="BL30" s="86"/>
      <c r="BM30" s="87"/>
      <c r="BY30" s="95"/>
      <c r="BZ30" s="95"/>
      <c r="CA30" s="111"/>
      <c r="CB30" s="111"/>
      <c r="CE30" s="86"/>
      <c r="CF30" s="108"/>
      <c r="CG30" s="113"/>
      <c r="CH30" s="113"/>
    </row>
    <row r="31" spans="1:86" ht="12.75">
      <c r="A31" s="79">
        <v>41631</v>
      </c>
      <c r="B31" s="79">
        <v>41634</v>
      </c>
      <c r="C31" s="114" t="s">
        <v>277</v>
      </c>
      <c r="D31" s="100" t="s">
        <v>287</v>
      </c>
      <c r="E31" s="102">
        <v>41608</v>
      </c>
      <c r="F31" s="98" t="s">
        <v>276</v>
      </c>
      <c r="G31" s="109">
        <v>10068726.230000002</v>
      </c>
      <c r="H31" s="110">
        <v>909633.6319999999</v>
      </c>
      <c r="I31" s="77">
        <v>40925</v>
      </c>
      <c r="J31" s="43">
        <v>0</v>
      </c>
      <c r="K31" s="74">
        <f>IF(AG31="y",ROUNDUP(I31/H31,4),ROUNDUP(I31/H31,3))</f>
        <v>0.045</v>
      </c>
      <c r="L31" s="75">
        <f>ROUND(I31/G31,4)</f>
        <v>0.0041</v>
      </c>
      <c r="M31" s="77">
        <v>0</v>
      </c>
      <c r="N31" s="74">
        <f t="shared" si="2"/>
        <v>0</v>
      </c>
      <c r="O31" s="75">
        <f>ROUND(M31/G31,4)</f>
        <v>0</v>
      </c>
      <c r="P31" s="73">
        <v>0</v>
      </c>
      <c r="Q31" s="74">
        <f t="shared" si="4"/>
        <v>0</v>
      </c>
      <c r="R31" s="75">
        <f>ROUND(P31/G31,4)</f>
        <v>0</v>
      </c>
      <c r="S31" s="76">
        <f>N31+Q31</f>
        <v>0</v>
      </c>
      <c r="T31" s="75">
        <f>O31+R31</f>
        <v>0</v>
      </c>
      <c r="U31" s="76">
        <f>K31+N31+Q31</f>
        <v>0.045</v>
      </c>
      <c r="V31" s="75">
        <f>(I31+M31+P31)/G31</f>
        <v>0.00406456577179177</v>
      </c>
      <c r="W31" s="77">
        <v>0</v>
      </c>
      <c r="X31" s="77">
        <v>0</v>
      </c>
      <c r="Y31" s="73">
        <v>0</v>
      </c>
      <c r="Z31" s="74">
        <f>IF($AG31="y",ROUNDUP(W31/$H31,4),ROUNDUP(W31/$H31,3))</f>
        <v>0</v>
      </c>
      <c r="AA31" s="75">
        <f>ROUND(W31/G31,4)</f>
        <v>0</v>
      </c>
      <c r="AB31" s="74">
        <f>IF($AG31="y",ROUNDUP(X31/$H31,4),ROUNDUP(X31/$H31,3))</f>
        <v>0</v>
      </c>
      <c r="AC31" s="75">
        <f>ROUND(X31/G31,4)</f>
        <v>0</v>
      </c>
      <c r="AD31" s="74">
        <f>IF($AG31="y",ROUNDUP(Y31/$H31,4),ROUNDUP(Y31/$H31,3))</f>
        <v>0</v>
      </c>
      <c r="AE31" s="75">
        <f>ROUND(Y31/G31,4)</f>
        <v>0</v>
      </c>
      <c r="AF31" s="78">
        <f>+I31+M31+P31</f>
        <v>40925</v>
      </c>
      <c r="AG31" s="80">
        <f>tef(C31)</f>
        <v>0</v>
      </c>
      <c r="AH31" s="80">
        <f>tef_CE(C31)</f>
        <v>0</v>
      </c>
      <c r="AI31" s="81"/>
      <c r="AJ31" s="82">
        <f>IF(L31-0.01&lt;0,0,L31-0.01)</f>
        <v>0</v>
      </c>
      <c r="AK31" s="82">
        <f>IF(L31=0,0,(L31+0.01))</f>
        <v>0.014100000000000001</v>
      </c>
      <c r="AL31" s="83">
        <f>IF(L31=0,0,($G31*0.01)/$H31)</f>
        <v>0.11068990718672113</v>
      </c>
      <c r="AM31" s="83">
        <f>IF(K31-AL31&lt;0,0,ROUND(K31-AL31,2))</f>
        <v>0</v>
      </c>
      <c r="AN31" s="83">
        <f>ROUND(K31+AL31,2)</f>
        <v>0.16</v>
      </c>
      <c r="AO31" s="83"/>
      <c r="AP31" s="82">
        <f>IF(T31-0.01&lt;0,0,T31-0.01)</f>
        <v>0</v>
      </c>
      <c r="AQ31" s="82">
        <f>IF(T31=0,0,(T31+0.01))</f>
        <v>0</v>
      </c>
      <c r="AR31" s="83">
        <f>IF(T31=0,0,(G31*0.01)/H31)</f>
        <v>0</v>
      </c>
      <c r="AS31" s="83">
        <f>IF(S31-AR31&lt;0,0,S31-AR31)</f>
        <v>0</v>
      </c>
      <c r="AT31" s="83">
        <f>S31+AR31</f>
        <v>0</v>
      </c>
      <c r="AU31" s="81"/>
      <c r="AV31" s="82">
        <f>AJ31+AP31</f>
        <v>0</v>
      </c>
      <c r="AW31" s="82">
        <f>AK31+AQ31</f>
        <v>0.014100000000000001</v>
      </c>
      <c r="AY31" s="48"/>
      <c r="BC31" s="106"/>
      <c r="BD31" s="107"/>
      <c r="BE31" s="106"/>
      <c r="BF31" s="107"/>
      <c r="BL31" s="86"/>
      <c r="BM31" s="87"/>
      <c r="BY31" s="95"/>
      <c r="BZ31" s="95"/>
      <c r="CA31" s="111"/>
      <c r="CB31" s="111"/>
      <c r="CE31" s="109"/>
      <c r="CF31" s="110"/>
      <c r="CG31" s="113"/>
      <c r="CH31" s="113"/>
    </row>
    <row r="32" spans="1:86" ht="12.75">
      <c r="A32" s="64">
        <v>41631</v>
      </c>
      <c r="B32" s="64">
        <v>41634</v>
      </c>
      <c r="C32" s="115" t="s">
        <v>91</v>
      </c>
      <c r="D32" s="39" t="s">
        <v>162</v>
      </c>
      <c r="E32" s="103">
        <v>41517</v>
      </c>
      <c r="F32" s="41" t="s">
        <v>200</v>
      </c>
      <c r="G32" s="86">
        <v>22932823.04</v>
      </c>
      <c r="H32" s="108">
        <v>1589097.008</v>
      </c>
      <c r="I32" s="47">
        <v>88172</v>
      </c>
      <c r="J32" s="43">
        <v>0</v>
      </c>
      <c r="K32" s="44">
        <f t="shared" si="33"/>
        <v>0.056</v>
      </c>
      <c r="L32" s="66">
        <f t="shared" si="34"/>
        <v>0.0038</v>
      </c>
      <c r="M32" s="47">
        <v>0</v>
      </c>
      <c r="N32" s="44">
        <f t="shared" si="2"/>
        <v>0</v>
      </c>
      <c r="O32" s="66">
        <f t="shared" si="35"/>
        <v>0</v>
      </c>
      <c r="P32" s="43">
        <v>0</v>
      </c>
      <c r="Q32" s="44">
        <f t="shared" si="4"/>
        <v>0</v>
      </c>
      <c r="R32" s="66">
        <f t="shared" si="36"/>
        <v>0</v>
      </c>
      <c r="S32" s="46">
        <f t="shared" si="37"/>
        <v>0</v>
      </c>
      <c r="T32" s="66">
        <f t="shared" si="38"/>
        <v>0</v>
      </c>
      <c r="U32" s="46">
        <f t="shared" si="39"/>
        <v>0.056</v>
      </c>
      <c r="V32" s="66">
        <f t="shared" si="40"/>
        <v>0.003844794853481763</v>
      </c>
      <c r="W32" s="47">
        <v>46080</v>
      </c>
      <c r="X32" s="47">
        <v>0</v>
      </c>
      <c r="Y32" s="43">
        <v>0</v>
      </c>
      <c r="Z32" s="44">
        <f t="shared" si="41"/>
        <v>0.029</v>
      </c>
      <c r="AA32" s="66">
        <f t="shared" si="42"/>
        <v>0.002</v>
      </c>
      <c r="AB32" s="44">
        <f t="shared" si="43"/>
        <v>0</v>
      </c>
      <c r="AC32" s="66">
        <f t="shared" si="44"/>
        <v>0</v>
      </c>
      <c r="AD32" s="44">
        <f t="shared" si="45"/>
        <v>0</v>
      </c>
      <c r="AE32" s="66">
        <f t="shared" si="46"/>
        <v>0</v>
      </c>
      <c r="AF32" s="67">
        <f t="shared" si="47"/>
        <v>88172</v>
      </c>
      <c r="AG32" s="68">
        <f t="shared" si="48"/>
        <v>0</v>
      </c>
      <c r="AH32" s="68">
        <f t="shared" si="49"/>
        <v>0</v>
      </c>
      <c r="AI32" s="69"/>
      <c r="AJ32" s="70">
        <f t="shared" si="50"/>
        <v>0</v>
      </c>
      <c r="AK32" s="70">
        <f t="shared" si="51"/>
        <v>0.0138</v>
      </c>
      <c r="AL32" s="71">
        <f t="shared" si="52"/>
        <v>0.14431354992520382</v>
      </c>
      <c r="AM32" s="71">
        <f t="shared" si="53"/>
        <v>0</v>
      </c>
      <c r="AN32" s="71">
        <f t="shared" si="54"/>
        <v>0.2</v>
      </c>
      <c r="AO32" s="71"/>
      <c r="AP32" s="70">
        <f t="shared" si="55"/>
        <v>0</v>
      </c>
      <c r="AQ32" s="70">
        <f t="shared" si="56"/>
        <v>0</v>
      </c>
      <c r="AR32" s="71">
        <f t="shared" si="57"/>
        <v>0</v>
      </c>
      <c r="AS32" s="71">
        <f t="shared" si="58"/>
        <v>0</v>
      </c>
      <c r="AT32" s="71">
        <f t="shared" si="59"/>
        <v>0</v>
      </c>
      <c r="AU32" s="63"/>
      <c r="AV32" s="70">
        <f t="shared" si="60"/>
        <v>0</v>
      </c>
      <c r="AW32" s="70">
        <f t="shared" si="61"/>
        <v>0.0138</v>
      </c>
      <c r="AY32" s="48"/>
      <c r="BC32" s="106"/>
      <c r="BD32" s="107"/>
      <c r="BE32" s="106"/>
      <c r="BF32" s="107"/>
      <c r="BL32" s="86"/>
      <c r="BM32" s="87"/>
      <c r="BY32" s="95"/>
      <c r="BZ32" s="95"/>
      <c r="CA32" s="111"/>
      <c r="CB32" s="111"/>
      <c r="CE32" s="86"/>
      <c r="CF32" s="108"/>
      <c r="CG32" s="113"/>
      <c r="CH32" s="113"/>
    </row>
    <row r="33" spans="1:86" ht="12.75">
      <c r="A33" s="79">
        <v>41631</v>
      </c>
      <c r="B33" s="79">
        <v>41634</v>
      </c>
      <c r="C33" s="114" t="s">
        <v>45</v>
      </c>
      <c r="D33" s="72" t="s">
        <v>163</v>
      </c>
      <c r="E33" s="102">
        <v>41578</v>
      </c>
      <c r="F33" s="98" t="s">
        <v>13</v>
      </c>
      <c r="G33" s="109">
        <v>913673878.9399999</v>
      </c>
      <c r="H33" s="110">
        <v>75244616.72899999</v>
      </c>
      <c r="I33" s="77">
        <v>3845952</v>
      </c>
      <c r="J33" s="43">
        <v>0</v>
      </c>
      <c r="K33" s="74">
        <f t="shared" si="33"/>
        <v>0.052</v>
      </c>
      <c r="L33" s="75">
        <f t="shared" si="34"/>
        <v>0.0042</v>
      </c>
      <c r="M33" s="77">
        <v>0</v>
      </c>
      <c r="N33" s="74">
        <f t="shared" si="2"/>
        <v>0</v>
      </c>
      <c r="O33" s="75">
        <f t="shared" si="35"/>
        <v>0</v>
      </c>
      <c r="P33" s="73">
        <v>0</v>
      </c>
      <c r="Q33" s="74">
        <f t="shared" si="4"/>
        <v>0</v>
      </c>
      <c r="R33" s="75">
        <f t="shared" si="36"/>
        <v>0</v>
      </c>
      <c r="S33" s="76">
        <f t="shared" si="37"/>
        <v>0</v>
      </c>
      <c r="T33" s="75">
        <f t="shared" si="38"/>
        <v>0</v>
      </c>
      <c r="U33" s="76">
        <f t="shared" si="39"/>
        <v>0.052</v>
      </c>
      <c r="V33" s="75">
        <f t="shared" si="40"/>
        <v>0.004209326860106679</v>
      </c>
      <c r="W33" s="77">
        <v>3845952</v>
      </c>
      <c r="X33" s="77">
        <v>0</v>
      </c>
      <c r="Y33" s="73">
        <v>0</v>
      </c>
      <c r="Z33" s="74">
        <f t="shared" si="41"/>
        <v>0.052</v>
      </c>
      <c r="AA33" s="75">
        <f t="shared" si="42"/>
        <v>0.0042</v>
      </c>
      <c r="AB33" s="74">
        <f t="shared" si="43"/>
        <v>0</v>
      </c>
      <c r="AC33" s="75">
        <f t="shared" si="44"/>
        <v>0</v>
      </c>
      <c r="AD33" s="74">
        <f t="shared" si="45"/>
        <v>0</v>
      </c>
      <c r="AE33" s="75">
        <f t="shared" si="46"/>
        <v>0</v>
      </c>
      <c r="AF33" s="78">
        <f t="shared" si="47"/>
        <v>3845952</v>
      </c>
      <c r="AG33" s="80">
        <f t="shared" si="48"/>
        <v>0</v>
      </c>
      <c r="AH33" s="80">
        <f t="shared" si="49"/>
        <v>0</v>
      </c>
      <c r="AI33" s="81"/>
      <c r="AJ33" s="82">
        <f t="shared" si="50"/>
        <v>0</v>
      </c>
      <c r="AK33" s="82">
        <f t="shared" si="51"/>
        <v>0.0142</v>
      </c>
      <c r="AL33" s="83">
        <f t="shared" si="52"/>
        <v>0.12142714238690001</v>
      </c>
      <c r="AM33" s="83">
        <f t="shared" si="53"/>
        <v>0</v>
      </c>
      <c r="AN33" s="83">
        <f t="shared" si="54"/>
        <v>0.17</v>
      </c>
      <c r="AO33" s="83"/>
      <c r="AP33" s="82">
        <f t="shared" si="55"/>
        <v>0</v>
      </c>
      <c r="AQ33" s="82">
        <f t="shared" si="56"/>
        <v>0</v>
      </c>
      <c r="AR33" s="83">
        <f t="shared" si="57"/>
        <v>0</v>
      </c>
      <c r="AS33" s="83">
        <f t="shared" si="58"/>
        <v>0</v>
      </c>
      <c r="AT33" s="83">
        <f t="shared" si="59"/>
        <v>0</v>
      </c>
      <c r="AU33" s="81"/>
      <c r="AV33" s="82">
        <f t="shared" si="60"/>
        <v>0</v>
      </c>
      <c r="AW33" s="82">
        <f t="shared" si="61"/>
        <v>0.0142</v>
      </c>
      <c r="AY33" s="48"/>
      <c r="BC33" s="106"/>
      <c r="BD33" s="107"/>
      <c r="BE33" s="106"/>
      <c r="BF33" s="107"/>
      <c r="BL33" s="86"/>
      <c r="BM33" s="87"/>
      <c r="BY33" s="95"/>
      <c r="BZ33" s="95"/>
      <c r="CA33" s="111"/>
      <c r="CB33" s="111"/>
      <c r="CE33" s="109"/>
      <c r="CF33" s="110"/>
      <c r="CG33" s="113"/>
      <c r="CH33" s="113"/>
    </row>
    <row r="34" spans="1:86" ht="12.75">
      <c r="A34" s="64">
        <v>41631</v>
      </c>
      <c r="B34" s="64">
        <v>41634</v>
      </c>
      <c r="C34" s="115" t="s">
        <v>93</v>
      </c>
      <c r="D34" s="39" t="s">
        <v>253</v>
      </c>
      <c r="E34" s="103">
        <v>41517</v>
      </c>
      <c r="F34" s="41" t="s">
        <v>201</v>
      </c>
      <c r="G34" s="86">
        <v>20878604.060000002</v>
      </c>
      <c r="H34" s="108">
        <v>1351316.4479999999</v>
      </c>
      <c r="I34" s="47">
        <v>90481</v>
      </c>
      <c r="J34" s="43">
        <v>0</v>
      </c>
      <c r="K34" s="44">
        <f t="shared" si="33"/>
        <v>0.067</v>
      </c>
      <c r="L34" s="66">
        <f t="shared" si="34"/>
        <v>0.0043</v>
      </c>
      <c r="M34" s="47">
        <v>86750</v>
      </c>
      <c r="N34" s="44">
        <f t="shared" si="2"/>
        <v>0.065</v>
      </c>
      <c r="O34" s="66">
        <f t="shared" si="35"/>
        <v>0.0042</v>
      </c>
      <c r="P34" s="43">
        <v>544909</v>
      </c>
      <c r="Q34" s="44">
        <f t="shared" si="4"/>
        <v>0.404</v>
      </c>
      <c r="R34" s="66">
        <f t="shared" si="36"/>
        <v>0.0261</v>
      </c>
      <c r="S34" s="46">
        <f t="shared" si="37"/>
        <v>0.46900000000000003</v>
      </c>
      <c r="T34" s="66">
        <f t="shared" si="38"/>
        <v>0.0303</v>
      </c>
      <c r="U34" s="46">
        <f t="shared" si="39"/>
        <v>0.536</v>
      </c>
      <c r="V34" s="66">
        <f t="shared" si="40"/>
        <v>0.03458756140615274</v>
      </c>
      <c r="W34" s="47">
        <v>0</v>
      </c>
      <c r="X34" s="47">
        <v>86750</v>
      </c>
      <c r="Y34" s="43">
        <v>544909</v>
      </c>
      <c r="Z34" s="44">
        <f t="shared" si="41"/>
        <v>0</v>
      </c>
      <c r="AA34" s="66">
        <f t="shared" si="42"/>
        <v>0</v>
      </c>
      <c r="AB34" s="44">
        <f t="shared" si="43"/>
        <v>0.065</v>
      </c>
      <c r="AC34" s="66">
        <f t="shared" si="44"/>
        <v>0.0042</v>
      </c>
      <c r="AD34" s="44">
        <f t="shared" si="45"/>
        <v>0.404</v>
      </c>
      <c r="AE34" s="66">
        <f t="shared" si="46"/>
        <v>0.0261</v>
      </c>
      <c r="AF34" s="67">
        <f t="shared" si="47"/>
        <v>722140</v>
      </c>
      <c r="AG34" s="68">
        <f t="shared" si="48"/>
        <v>0</v>
      </c>
      <c r="AH34" s="68">
        <f t="shared" si="49"/>
        <v>0</v>
      </c>
      <c r="AI34" s="69"/>
      <c r="AJ34" s="70">
        <f t="shared" si="50"/>
        <v>0</v>
      </c>
      <c r="AK34" s="70">
        <f t="shared" si="51"/>
        <v>0.0143</v>
      </c>
      <c r="AL34" s="71">
        <f t="shared" si="52"/>
        <v>0.15450566069036706</v>
      </c>
      <c r="AM34" s="71">
        <f t="shared" si="53"/>
        <v>0</v>
      </c>
      <c r="AN34" s="71">
        <f t="shared" si="54"/>
        <v>0.22</v>
      </c>
      <c r="AO34" s="71"/>
      <c r="AP34" s="70">
        <f t="shared" si="55"/>
        <v>0.0203</v>
      </c>
      <c r="AQ34" s="70">
        <f t="shared" si="56"/>
        <v>0.0403</v>
      </c>
      <c r="AR34" s="71">
        <f t="shared" si="57"/>
        <v>0.15450566069036706</v>
      </c>
      <c r="AS34" s="71">
        <f t="shared" si="58"/>
        <v>0.314494339309633</v>
      </c>
      <c r="AT34" s="71">
        <f t="shared" si="59"/>
        <v>0.6235056606903671</v>
      </c>
      <c r="AU34" s="63"/>
      <c r="AV34" s="70">
        <f t="shared" si="60"/>
        <v>0.0203</v>
      </c>
      <c r="AW34" s="70">
        <f t="shared" si="61"/>
        <v>0.0546</v>
      </c>
      <c r="AY34" s="48"/>
      <c r="BC34" s="106"/>
      <c r="BD34" s="107"/>
      <c r="BE34" s="106"/>
      <c r="BF34" s="107"/>
      <c r="BL34" s="86"/>
      <c r="BM34" s="87"/>
      <c r="BY34" s="95"/>
      <c r="BZ34" s="95"/>
      <c r="CA34" s="111"/>
      <c r="CB34" s="111"/>
      <c r="CE34" s="86"/>
      <c r="CF34" s="108"/>
      <c r="CG34" s="113"/>
      <c r="CH34" s="113"/>
    </row>
    <row r="35" spans="1:86" ht="12.75">
      <c r="A35" s="79">
        <v>41631</v>
      </c>
      <c r="B35" s="79">
        <v>41634</v>
      </c>
      <c r="C35" s="114" t="s">
        <v>50</v>
      </c>
      <c r="D35" s="72" t="s">
        <v>164</v>
      </c>
      <c r="E35" s="102">
        <v>41517</v>
      </c>
      <c r="F35" s="98" t="s">
        <v>202</v>
      </c>
      <c r="G35" s="109">
        <v>1307159995.54</v>
      </c>
      <c r="H35" s="110">
        <v>21602149.598</v>
      </c>
      <c r="I35" s="77">
        <v>4334897</v>
      </c>
      <c r="J35" s="43">
        <v>0</v>
      </c>
      <c r="K35" s="74">
        <f t="shared" si="33"/>
        <v>0.201</v>
      </c>
      <c r="L35" s="75">
        <f t="shared" si="34"/>
        <v>0.0033</v>
      </c>
      <c r="M35" s="77">
        <v>40463455</v>
      </c>
      <c r="N35" s="74">
        <f t="shared" si="2"/>
        <v>1.8739999999999999</v>
      </c>
      <c r="O35" s="75">
        <f t="shared" si="35"/>
        <v>0.031</v>
      </c>
      <c r="P35" s="73">
        <v>89513095</v>
      </c>
      <c r="Q35" s="74">
        <f t="shared" si="4"/>
        <v>4.144</v>
      </c>
      <c r="R35" s="75">
        <f t="shared" si="36"/>
        <v>0.0685</v>
      </c>
      <c r="S35" s="76">
        <f t="shared" si="37"/>
        <v>6.018</v>
      </c>
      <c r="T35" s="75">
        <f t="shared" si="38"/>
        <v>0.0995</v>
      </c>
      <c r="U35" s="76">
        <f t="shared" si="39"/>
        <v>6.218999999999999</v>
      </c>
      <c r="V35" s="75">
        <f t="shared" si="40"/>
        <v>0.1027505794686707</v>
      </c>
      <c r="W35" s="77">
        <v>4334897</v>
      </c>
      <c r="X35" s="77">
        <v>40463455</v>
      </c>
      <c r="Y35" s="73">
        <v>89513095</v>
      </c>
      <c r="Z35" s="74">
        <f t="shared" si="41"/>
        <v>0.201</v>
      </c>
      <c r="AA35" s="75">
        <f t="shared" si="42"/>
        <v>0.0033</v>
      </c>
      <c r="AB35" s="74">
        <f t="shared" si="43"/>
        <v>1.8739999999999999</v>
      </c>
      <c r="AC35" s="75">
        <f t="shared" si="44"/>
        <v>0.031</v>
      </c>
      <c r="AD35" s="74">
        <f t="shared" si="45"/>
        <v>4.144</v>
      </c>
      <c r="AE35" s="75">
        <f t="shared" si="46"/>
        <v>0.0685</v>
      </c>
      <c r="AF35" s="78">
        <f t="shared" si="47"/>
        <v>134311447</v>
      </c>
      <c r="AG35" s="80">
        <f t="shared" si="48"/>
        <v>0</v>
      </c>
      <c r="AH35" s="80">
        <f t="shared" si="49"/>
        <v>0</v>
      </c>
      <c r="AI35" s="81"/>
      <c r="AJ35" s="82">
        <f t="shared" si="50"/>
        <v>0</v>
      </c>
      <c r="AK35" s="82">
        <f t="shared" si="51"/>
        <v>0.0133</v>
      </c>
      <c r="AL35" s="83">
        <f t="shared" si="52"/>
        <v>0.6051064453608919</v>
      </c>
      <c r="AM35" s="83">
        <f t="shared" si="53"/>
        <v>0</v>
      </c>
      <c r="AN35" s="83">
        <f t="shared" si="54"/>
        <v>0.81</v>
      </c>
      <c r="AO35" s="83"/>
      <c r="AP35" s="82">
        <f t="shared" si="55"/>
        <v>0.08950000000000001</v>
      </c>
      <c r="AQ35" s="82">
        <f t="shared" si="56"/>
        <v>0.1095</v>
      </c>
      <c r="AR35" s="83">
        <f t="shared" si="57"/>
        <v>0.6051064453608919</v>
      </c>
      <c r="AS35" s="83">
        <f t="shared" si="58"/>
        <v>5.412893554639108</v>
      </c>
      <c r="AT35" s="83">
        <f t="shared" si="59"/>
        <v>6.623106445360891</v>
      </c>
      <c r="AU35" s="81"/>
      <c r="AV35" s="82">
        <f t="shared" si="60"/>
        <v>0.08950000000000001</v>
      </c>
      <c r="AW35" s="82">
        <f t="shared" si="61"/>
        <v>0.12279999999999999</v>
      </c>
      <c r="AY35" s="48"/>
      <c r="BC35" s="106"/>
      <c r="BD35" s="107"/>
      <c r="BE35" s="106"/>
      <c r="BF35" s="107"/>
      <c r="BL35" s="86"/>
      <c r="BM35" s="87"/>
      <c r="BY35" s="95"/>
      <c r="BZ35" s="95"/>
      <c r="CA35" s="111"/>
      <c r="CB35" s="111"/>
      <c r="CE35" s="109"/>
      <c r="CF35" s="110"/>
      <c r="CG35" s="113"/>
      <c r="CH35" s="113"/>
    </row>
    <row r="36" spans="1:86" ht="12.75">
      <c r="A36" s="64">
        <v>41631</v>
      </c>
      <c r="B36" s="64">
        <v>41638</v>
      </c>
      <c r="C36" s="115" t="s">
        <v>46</v>
      </c>
      <c r="D36" s="39" t="s">
        <v>165</v>
      </c>
      <c r="E36" s="103">
        <v>41578</v>
      </c>
      <c r="F36" s="41" t="s">
        <v>80</v>
      </c>
      <c r="G36" s="86">
        <v>299422896.98</v>
      </c>
      <c r="H36" s="108">
        <v>23965844.291999996</v>
      </c>
      <c r="I36" s="47">
        <v>0</v>
      </c>
      <c r="J36" s="43">
        <v>0</v>
      </c>
      <c r="K36" s="44">
        <f t="shared" si="33"/>
        <v>0</v>
      </c>
      <c r="L36" s="66">
        <f t="shared" si="34"/>
        <v>0</v>
      </c>
      <c r="M36" s="47">
        <v>0</v>
      </c>
      <c r="N36" s="44">
        <f t="shared" si="2"/>
        <v>0</v>
      </c>
      <c r="O36" s="66">
        <f t="shared" si="35"/>
        <v>0</v>
      </c>
      <c r="P36" s="43">
        <v>0</v>
      </c>
      <c r="Q36" s="44">
        <f t="shared" si="4"/>
        <v>0</v>
      </c>
      <c r="R36" s="66">
        <f t="shared" si="36"/>
        <v>0</v>
      </c>
      <c r="S36" s="46">
        <f t="shared" si="37"/>
        <v>0</v>
      </c>
      <c r="T36" s="66">
        <f t="shared" si="38"/>
        <v>0</v>
      </c>
      <c r="U36" s="46">
        <f t="shared" si="39"/>
        <v>0</v>
      </c>
      <c r="V36" s="66">
        <f t="shared" si="40"/>
        <v>0</v>
      </c>
      <c r="W36" s="47">
        <v>0</v>
      </c>
      <c r="X36" s="47">
        <v>0</v>
      </c>
      <c r="Y36" s="43">
        <v>0</v>
      </c>
      <c r="Z36" s="44">
        <f t="shared" si="41"/>
        <v>0</v>
      </c>
      <c r="AA36" s="66">
        <f t="shared" si="42"/>
        <v>0</v>
      </c>
      <c r="AB36" s="44">
        <f t="shared" si="43"/>
        <v>0</v>
      </c>
      <c r="AC36" s="66">
        <f t="shared" si="44"/>
        <v>0</v>
      </c>
      <c r="AD36" s="44">
        <f t="shared" si="45"/>
        <v>0</v>
      </c>
      <c r="AE36" s="66">
        <f t="shared" si="46"/>
        <v>0</v>
      </c>
      <c r="AF36" s="67">
        <f t="shared" si="47"/>
        <v>0</v>
      </c>
      <c r="AG36" s="68">
        <f t="shared" si="48"/>
        <v>0</v>
      </c>
      <c r="AH36" s="68">
        <f t="shared" si="49"/>
        <v>0</v>
      </c>
      <c r="AI36" s="69"/>
      <c r="AJ36" s="70">
        <f t="shared" si="50"/>
        <v>0</v>
      </c>
      <c r="AK36" s="70">
        <f t="shared" si="51"/>
        <v>0</v>
      </c>
      <c r="AL36" s="71">
        <f t="shared" si="52"/>
        <v>0</v>
      </c>
      <c r="AM36" s="71">
        <f t="shared" si="53"/>
        <v>0</v>
      </c>
      <c r="AN36" s="71">
        <f t="shared" si="54"/>
        <v>0</v>
      </c>
      <c r="AO36" s="71"/>
      <c r="AP36" s="70">
        <f t="shared" si="55"/>
        <v>0</v>
      </c>
      <c r="AQ36" s="70">
        <f t="shared" si="56"/>
        <v>0</v>
      </c>
      <c r="AR36" s="71">
        <f t="shared" si="57"/>
        <v>0</v>
      </c>
      <c r="AS36" s="71">
        <f t="shared" si="58"/>
        <v>0</v>
      </c>
      <c r="AT36" s="71">
        <f t="shared" si="59"/>
        <v>0</v>
      </c>
      <c r="AU36" s="63"/>
      <c r="AV36" s="70">
        <f t="shared" si="60"/>
        <v>0</v>
      </c>
      <c r="AW36" s="70">
        <f t="shared" si="61"/>
        <v>0</v>
      </c>
      <c r="AY36" s="48"/>
      <c r="BC36" s="106"/>
      <c r="BD36" s="107"/>
      <c r="BE36" s="106"/>
      <c r="BF36" s="107"/>
      <c r="BL36" s="86"/>
      <c r="BM36" s="87"/>
      <c r="BY36" s="95"/>
      <c r="BZ36" s="95"/>
      <c r="CA36" s="111"/>
      <c r="CB36" s="111"/>
      <c r="CE36" s="86"/>
      <c r="CF36" s="108"/>
      <c r="CG36" s="113"/>
      <c r="CH36" s="113"/>
    </row>
    <row r="37" spans="1:86" ht="12.75">
      <c r="A37" s="79">
        <v>41631</v>
      </c>
      <c r="B37" s="79">
        <v>41634</v>
      </c>
      <c r="C37" s="114" t="s">
        <v>94</v>
      </c>
      <c r="D37" s="72" t="s">
        <v>166</v>
      </c>
      <c r="E37" s="102">
        <v>41517</v>
      </c>
      <c r="F37" s="98" t="s">
        <v>203</v>
      </c>
      <c r="G37" s="109">
        <v>22904343.63</v>
      </c>
      <c r="H37" s="110">
        <v>1104861.643</v>
      </c>
      <c r="I37" s="77">
        <v>0</v>
      </c>
      <c r="J37" s="43">
        <v>0</v>
      </c>
      <c r="K37" s="74">
        <f t="shared" si="33"/>
        <v>0</v>
      </c>
      <c r="L37" s="75">
        <f t="shared" si="34"/>
        <v>0</v>
      </c>
      <c r="M37" s="77">
        <v>1200780</v>
      </c>
      <c r="N37" s="74">
        <f t="shared" si="2"/>
        <v>1.087</v>
      </c>
      <c r="O37" s="75">
        <f t="shared" si="35"/>
        <v>0.0524</v>
      </c>
      <c r="P37" s="73">
        <v>588031</v>
      </c>
      <c r="Q37" s="74">
        <f t="shared" si="4"/>
        <v>0.533</v>
      </c>
      <c r="R37" s="75">
        <f t="shared" si="36"/>
        <v>0.0257</v>
      </c>
      <c r="S37" s="76">
        <f t="shared" si="37"/>
        <v>1.62</v>
      </c>
      <c r="T37" s="75">
        <f t="shared" si="38"/>
        <v>0.0781</v>
      </c>
      <c r="U37" s="76">
        <f t="shared" si="39"/>
        <v>1.62</v>
      </c>
      <c r="V37" s="75">
        <f t="shared" si="40"/>
        <v>0.07809920375351966</v>
      </c>
      <c r="W37" s="77">
        <v>0</v>
      </c>
      <c r="X37" s="77">
        <v>1200780</v>
      </c>
      <c r="Y37" s="73">
        <v>588031</v>
      </c>
      <c r="Z37" s="74">
        <f t="shared" si="41"/>
        <v>0</v>
      </c>
      <c r="AA37" s="75">
        <f t="shared" si="42"/>
        <v>0</v>
      </c>
      <c r="AB37" s="74">
        <f t="shared" si="43"/>
        <v>1.087</v>
      </c>
      <c r="AC37" s="75">
        <f t="shared" si="44"/>
        <v>0.0524</v>
      </c>
      <c r="AD37" s="74">
        <f t="shared" si="45"/>
        <v>0.533</v>
      </c>
      <c r="AE37" s="75">
        <f t="shared" si="46"/>
        <v>0.0257</v>
      </c>
      <c r="AF37" s="78">
        <f t="shared" si="47"/>
        <v>1788811</v>
      </c>
      <c r="AG37" s="80">
        <f t="shared" si="48"/>
        <v>0</v>
      </c>
      <c r="AH37" s="80">
        <f t="shared" si="49"/>
        <v>0</v>
      </c>
      <c r="AI37" s="81"/>
      <c r="AJ37" s="82">
        <f t="shared" si="50"/>
        <v>0</v>
      </c>
      <c r="AK37" s="82">
        <f t="shared" si="51"/>
        <v>0</v>
      </c>
      <c r="AL37" s="83">
        <f t="shared" si="52"/>
        <v>0</v>
      </c>
      <c r="AM37" s="83">
        <f t="shared" si="53"/>
        <v>0</v>
      </c>
      <c r="AN37" s="83">
        <f t="shared" si="54"/>
        <v>0</v>
      </c>
      <c r="AO37" s="83"/>
      <c r="AP37" s="82">
        <f t="shared" si="55"/>
        <v>0.06810000000000001</v>
      </c>
      <c r="AQ37" s="82">
        <f t="shared" si="56"/>
        <v>0.0881</v>
      </c>
      <c r="AR37" s="83">
        <f t="shared" si="57"/>
        <v>0.2073050845335573</v>
      </c>
      <c r="AS37" s="83">
        <f t="shared" si="58"/>
        <v>1.4126949154664428</v>
      </c>
      <c r="AT37" s="83">
        <f t="shared" si="59"/>
        <v>1.8273050845335574</v>
      </c>
      <c r="AU37" s="81"/>
      <c r="AV37" s="82">
        <f t="shared" si="60"/>
        <v>0.06810000000000001</v>
      </c>
      <c r="AW37" s="82">
        <f t="shared" si="61"/>
        <v>0.0881</v>
      </c>
      <c r="AY37" s="48"/>
      <c r="BC37" s="106"/>
      <c r="BD37" s="107"/>
      <c r="BE37" s="106"/>
      <c r="BF37" s="107"/>
      <c r="BL37" s="86"/>
      <c r="BM37" s="87"/>
      <c r="BY37" s="95"/>
      <c r="BZ37" s="95"/>
      <c r="CA37" s="111"/>
      <c r="CB37" s="111"/>
      <c r="CE37" s="109"/>
      <c r="CF37" s="110"/>
      <c r="CG37" s="113"/>
      <c r="CH37" s="113"/>
    </row>
    <row r="38" spans="1:86" ht="12.75">
      <c r="A38" s="64">
        <v>41631</v>
      </c>
      <c r="B38" s="64">
        <v>41634</v>
      </c>
      <c r="C38" s="115" t="s">
        <v>47</v>
      </c>
      <c r="D38" s="39" t="s">
        <v>239</v>
      </c>
      <c r="E38" s="103">
        <v>41517</v>
      </c>
      <c r="F38" s="41" t="s">
        <v>14</v>
      </c>
      <c r="G38" s="86">
        <v>325829798.56</v>
      </c>
      <c r="H38" s="108">
        <v>15376553.349</v>
      </c>
      <c r="I38" s="47">
        <v>0</v>
      </c>
      <c r="J38" s="43">
        <v>0</v>
      </c>
      <c r="K38" s="44">
        <f t="shared" si="33"/>
        <v>0</v>
      </c>
      <c r="L38" s="66">
        <f t="shared" si="34"/>
        <v>0</v>
      </c>
      <c r="M38" s="47">
        <v>0</v>
      </c>
      <c r="N38" s="44">
        <f t="shared" si="2"/>
        <v>0</v>
      </c>
      <c r="O38" s="66">
        <f t="shared" si="35"/>
        <v>0</v>
      </c>
      <c r="P38" s="43">
        <v>0</v>
      </c>
      <c r="Q38" s="44">
        <f t="shared" si="4"/>
        <v>0</v>
      </c>
      <c r="R38" s="66">
        <f t="shared" si="36"/>
        <v>0</v>
      </c>
      <c r="S38" s="46">
        <f t="shared" si="37"/>
        <v>0</v>
      </c>
      <c r="T38" s="66">
        <f t="shared" si="38"/>
        <v>0</v>
      </c>
      <c r="U38" s="46">
        <f t="shared" si="39"/>
        <v>0</v>
      </c>
      <c r="V38" s="66">
        <f t="shared" si="40"/>
        <v>0</v>
      </c>
      <c r="W38" s="47">
        <v>0</v>
      </c>
      <c r="X38" s="47">
        <v>0</v>
      </c>
      <c r="Y38" s="43">
        <v>0</v>
      </c>
      <c r="Z38" s="44">
        <f t="shared" si="41"/>
        <v>0</v>
      </c>
      <c r="AA38" s="66">
        <f t="shared" si="42"/>
        <v>0</v>
      </c>
      <c r="AB38" s="44">
        <f t="shared" si="43"/>
        <v>0</v>
      </c>
      <c r="AC38" s="66">
        <f t="shared" si="44"/>
        <v>0</v>
      </c>
      <c r="AD38" s="44">
        <f t="shared" si="45"/>
        <v>0</v>
      </c>
      <c r="AE38" s="66">
        <f t="shared" si="46"/>
        <v>0</v>
      </c>
      <c r="AF38" s="67">
        <f t="shared" si="47"/>
        <v>0</v>
      </c>
      <c r="AG38" s="68">
        <f t="shared" si="48"/>
        <v>0</v>
      </c>
      <c r="AH38" s="68">
        <f t="shared" si="49"/>
        <v>0</v>
      </c>
      <c r="AI38" s="69"/>
      <c r="AJ38" s="70">
        <f t="shared" si="50"/>
        <v>0</v>
      </c>
      <c r="AK38" s="70">
        <f t="shared" si="51"/>
        <v>0</v>
      </c>
      <c r="AL38" s="71">
        <f t="shared" si="52"/>
        <v>0</v>
      </c>
      <c r="AM38" s="71">
        <f t="shared" si="53"/>
        <v>0</v>
      </c>
      <c r="AN38" s="71">
        <f t="shared" si="54"/>
        <v>0</v>
      </c>
      <c r="AO38" s="71"/>
      <c r="AP38" s="70">
        <f t="shared" si="55"/>
        <v>0</v>
      </c>
      <c r="AQ38" s="70">
        <f t="shared" si="56"/>
        <v>0</v>
      </c>
      <c r="AR38" s="71">
        <f t="shared" si="57"/>
        <v>0</v>
      </c>
      <c r="AS38" s="71">
        <f t="shared" si="58"/>
        <v>0</v>
      </c>
      <c r="AT38" s="71">
        <f t="shared" si="59"/>
        <v>0</v>
      </c>
      <c r="AU38" s="63"/>
      <c r="AV38" s="70">
        <f t="shared" si="60"/>
        <v>0</v>
      </c>
      <c r="AW38" s="70">
        <f t="shared" si="61"/>
        <v>0</v>
      </c>
      <c r="AY38" s="48"/>
      <c r="BC38" s="106"/>
      <c r="BD38" s="107"/>
      <c r="BE38" s="106"/>
      <c r="BF38" s="107"/>
      <c r="BL38" s="86"/>
      <c r="BM38" s="87"/>
      <c r="BY38" s="95"/>
      <c r="BZ38" s="95"/>
      <c r="CA38" s="111"/>
      <c r="CB38" s="111"/>
      <c r="CE38" s="86"/>
      <c r="CF38" s="108"/>
      <c r="CG38" s="113"/>
      <c r="CH38" s="113"/>
    </row>
    <row r="39" spans="1:86" ht="12.75">
      <c r="A39" s="79">
        <v>41631</v>
      </c>
      <c r="B39" s="79">
        <v>41634</v>
      </c>
      <c r="C39" s="114" t="s">
        <v>95</v>
      </c>
      <c r="D39" s="72" t="s">
        <v>167</v>
      </c>
      <c r="E39" s="102">
        <v>41517</v>
      </c>
      <c r="F39" s="98" t="s">
        <v>204</v>
      </c>
      <c r="G39" s="109">
        <v>14411882.41</v>
      </c>
      <c r="H39" s="110">
        <v>780709.8740000001</v>
      </c>
      <c r="I39" s="77">
        <v>0</v>
      </c>
      <c r="J39" s="43">
        <v>0</v>
      </c>
      <c r="K39" s="74">
        <f t="shared" si="33"/>
        <v>0</v>
      </c>
      <c r="L39" s="75">
        <f t="shared" si="34"/>
        <v>0</v>
      </c>
      <c r="M39" s="77">
        <v>0</v>
      </c>
      <c r="N39" s="74">
        <f t="shared" si="2"/>
        <v>0</v>
      </c>
      <c r="O39" s="75">
        <f t="shared" si="35"/>
        <v>0</v>
      </c>
      <c r="P39" s="73">
        <v>0</v>
      </c>
      <c r="Q39" s="74">
        <f t="shared" si="4"/>
        <v>0</v>
      </c>
      <c r="R39" s="75">
        <f t="shared" si="36"/>
        <v>0</v>
      </c>
      <c r="S39" s="76">
        <f t="shared" si="37"/>
        <v>0</v>
      </c>
      <c r="T39" s="75">
        <f t="shared" si="38"/>
        <v>0</v>
      </c>
      <c r="U39" s="76">
        <f t="shared" si="39"/>
        <v>0</v>
      </c>
      <c r="V39" s="75">
        <f t="shared" si="40"/>
        <v>0</v>
      </c>
      <c r="W39" s="77">
        <v>0</v>
      </c>
      <c r="X39" s="77">
        <v>0</v>
      </c>
      <c r="Y39" s="73">
        <v>0</v>
      </c>
      <c r="Z39" s="74">
        <f t="shared" si="41"/>
        <v>0</v>
      </c>
      <c r="AA39" s="75">
        <f t="shared" si="42"/>
        <v>0</v>
      </c>
      <c r="AB39" s="74">
        <f t="shared" si="43"/>
        <v>0</v>
      </c>
      <c r="AC39" s="75">
        <f t="shared" si="44"/>
        <v>0</v>
      </c>
      <c r="AD39" s="74">
        <f t="shared" si="45"/>
        <v>0</v>
      </c>
      <c r="AE39" s="75">
        <f t="shared" si="46"/>
        <v>0</v>
      </c>
      <c r="AF39" s="78">
        <f t="shared" si="47"/>
        <v>0</v>
      </c>
      <c r="AG39" s="80">
        <f t="shared" si="48"/>
        <v>0</v>
      </c>
      <c r="AH39" s="80">
        <f t="shared" si="49"/>
        <v>0</v>
      </c>
      <c r="AI39" s="81"/>
      <c r="AJ39" s="82">
        <f t="shared" si="50"/>
        <v>0</v>
      </c>
      <c r="AK39" s="82">
        <f t="shared" si="51"/>
        <v>0</v>
      </c>
      <c r="AL39" s="83">
        <f t="shared" si="52"/>
        <v>0</v>
      </c>
      <c r="AM39" s="83">
        <f t="shared" si="53"/>
        <v>0</v>
      </c>
      <c r="AN39" s="83">
        <f t="shared" si="54"/>
        <v>0</v>
      </c>
      <c r="AO39" s="83"/>
      <c r="AP39" s="82">
        <f t="shared" si="55"/>
        <v>0</v>
      </c>
      <c r="AQ39" s="82">
        <f t="shared" si="56"/>
        <v>0</v>
      </c>
      <c r="AR39" s="83">
        <f t="shared" si="57"/>
        <v>0</v>
      </c>
      <c r="AS39" s="83">
        <f t="shared" si="58"/>
        <v>0</v>
      </c>
      <c r="AT39" s="83">
        <f t="shared" si="59"/>
        <v>0</v>
      </c>
      <c r="AU39" s="81"/>
      <c r="AV39" s="82">
        <f t="shared" si="60"/>
        <v>0</v>
      </c>
      <c r="AW39" s="82">
        <f t="shared" si="61"/>
        <v>0</v>
      </c>
      <c r="AY39" s="48"/>
      <c r="BC39" s="106"/>
      <c r="BD39" s="107"/>
      <c r="BE39" s="106"/>
      <c r="BF39" s="107"/>
      <c r="BL39" s="86"/>
      <c r="BM39" s="87"/>
      <c r="BY39" s="95"/>
      <c r="BZ39" s="95"/>
      <c r="CA39" s="111"/>
      <c r="CB39" s="111"/>
      <c r="CE39" s="109"/>
      <c r="CF39" s="110"/>
      <c r="CG39" s="113"/>
      <c r="CH39" s="113"/>
    </row>
    <row r="40" spans="1:86" ht="12.75">
      <c r="A40" s="64">
        <v>41631</v>
      </c>
      <c r="B40" s="64">
        <v>41634</v>
      </c>
      <c r="C40" s="115" t="s">
        <v>96</v>
      </c>
      <c r="D40" s="39" t="s">
        <v>168</v>
      </c>
      <c r="E40" s="103">
        <v>41517</v>
      </c>
      <c r="F40" s="41" t="s">
        <v>205</v>
      </c>
      <c r="G40" s="86">
        <v>24995196.240000002</v>
      </c>
      <c r="H40" s="108">
        <v>1325017.562</v>
      </c>
      <c r="I40" s="47">
        <v>112282</v>
      </c>
      <c r="J40" s="43">
        <v>0</v>
      </c>
      <c r="K40" s="44">
        <f t="shared" si="33"/>
        <v>0.085</v>
      </c>
      <c r="L40" s="66">
        <f t="shared" si="34"/>
        <v>0.0045</v>
      </c>
      <c r="M40" s="47">
        <v>460084</v>
      </c>
      <c r="N40" s="44">
        <f aca="true" t="shared" si="62" ref="N40:N82">IF($AG40="y",ROUNDUP($M40/$H40,4),ROUNDUP($M40/$H40,3))</f>
        <v>0.348</v>
      </c>
      <c r="O40" s="66">
        <f t="shared" si="35"/>
        <v>0.0184</v>
      </c>
      <c r="P40" s="43">
        <v>1034596</v>
      </c>
      <c r="Q40" s="44">
        <f aca="true" t="shared" si="63" ref="Q40:Q82">IF($AG40="y",ROUNDUP($P40/$H40,4),ROUNDUP($P40/$H40,3))</f>
        <v>0.781</v>
      </c>
      <c r="R40" s="66">
        <f t="shared" si="36"/>
        <v>0.0414</v>
      </c>
      <c r="S40" s="46">
        <f t="shared" si="37"/>
        <v>1.129</v>
      </c>
      <c r="T40" s="66">
        <f t="shared" si="38"/>
        <v>0.0598</v>
      </c>
      <c r="U40" s="46">
        <f t="shared" si="39"/>
        <v>1.214</v>
      </c>
      <c r="V40" s="66">
        <f t="shared" si="40"/>
        <v>0.06429083350937516</v>
      </c>
      <c r="W40" s="47">
        <v>64180</v>
      </c>
      <c r="X40" s="47">
        <v>460084</v>
      </c>
      <c r="Y40" s="43">
        <v>1034596</v>
      </c>
      <c r="Z40" s="44">
        <f t="shared" si="41"/>
        <v>0.049</v>
      </c>
      <c r="AA40" s="66">
        <f t="shared" si="42"/>
        <v>0.0026</v>
      </c>
      <c r="AB40" s="44">
        <f t="shared" si="43"/>
        <v>0.348</v>
      </c>
      <c r="AC40" s="66">
        <f t="shared" si="44"/>
        <v>0.0184</v>
      </c>
      <c r="AD40" s="44">
        <f t="shared" si="45"/>
        <v>0.781</v>
      </c>
      <c r="AE40" s="66">
        <f t="shared" si="46"/>
        <v>0.0414</v>
      </c>
      <c r="AF40" s="67">
        <f t="shared" si="47"/>
        <v>1606962</v>
      </c>
      <c r="AG40" s="68">
        <f t="shared" si="48"/>
        <v>0</v>
      </c>
      <c r="AH40" s="68">
        <f t="shared" si="49"/>
        <v>0</v>
      </c>
      <c r="AI40" s="69"/>
      <c r="AJ40" s="70">
        <f t="shared" si="50"/>
        <v>0</v>
      </c>
      <c r="AK40" s="70">
        <f t="shared" si="51"/>
        <v>0.014499999999999999</v>
      </c>
      <c r="AL40" s="71">
        <f t="shared" si="52"/>
        <v>0.18864049018544257</v>
      </c>
      <c r="AM40" s="71">
        <f t="shared" si="53"/>
        <v>0</v>
      </c>
      <c r="AN40" s="71">
        <f t="shared" si="54"/>
        <v>0.27</v>
      </c>
      <c r="AO40" s="71"/>
      <c r="AP40" s="70">
        <f t="shared" si="55"/>
        <v>0.0498</v>
      </c>
      <c r="AQ40" s="70">
        <f t="shared" si="56"/>
        <v>0.0698</v>
      </c>
      <c r="AR40" s="71">
        <f t="shared" si="57"/>
        <v>0.18864049018544257</v>
      </c>
      <c r="AS40" s="71">
        <f t="shared" si="58"/>
        <v>0.9403595098145574</v>
      </c>
      <c r="AT40" s="71">
        <f t="shared" si="59"/>
        <v>1.3176404901854426</v>
      </c>
      <c r="AU40" s="63"/>
      <c r="AV40" s="70">
        <f t="shared" si="60"/>
        <v>0.0498</v>
      </c>
      <c r="AW40" s="70">
        <f t="shared" si="61"/>
        <v>0.0843</v>
      </c>
      <c r="AY40" s="48"/>
      <c r="BC40" s="106"/>
      <c r="BD40" s="107"/>
      <c r="BE40" s="106"/>
      <c r="BF40" s="107"/>
      <c r="BL40" s="86"/>
      <c r="BM40" s="87"/>
      <c r="BY40" s="95"/>
      <c r="BZ40" s="95"/>
      <c r="CA40" s="111"/>
      <c r="CB40" s="111"/>
      <c r="CE40" s="86"/>
      <c r="CF40" s="108"/>
      <c r="CG40" s="113"/>
      <c r="CH40" s="113"/>
    </row>
    <row r="41" spans="1:86" ht="12.75">
      <c r="A41" s="79">
        <v>41634</v>
      </c>
      <c r="B41" s="79">
        <v>41638</v>
      </c>
      <c r="C41" s="114" t="s">
        <v>133</v>
      </c>
      <c r="D41" s="72" t="s">
        <v>169</v>
      </c>
      <c r="E41" s="102">
        <v>41517</v>
      </c>
      <c r="F41" s="98" t="s">
        <v>206</v>
      </c>
      <c r="G41" s="109">
        <v>204330721.07000005</v>
      </c>
      <c r="H41" s="110">
        <v>18028980.037</v>
      </c>
      <c r="I41" s="77">
        <v>0</v>
      </c>
      <c r="J41" s="43">
        <v>0</v>
      </c>
      <c r="K41" s="74">
        <f t="shared" si="33"/>
        <v>0</v>
      </c>
      <c r="L41" s="75">
        <f t="shared" si="34"/>
        <v>0</v>
      </c>
      <c r="M41" s="77">
        <v>0</v>
      </c>
      <c r="N41" s="74">
        <f t="shared" si="62"/>
        <v>0</v>
      </c>
      <c r="O41" s="75">
        <f t="shared" si="35"/>
        <v>0</v>
      </c>
      <c r="P41" s="73">
        <v>0</v>
      </c>
      <c r="Q41" s="74">
        <f t="shared" si="63"/>
        <v>0</v>
      </c>
      <c r="R41" s="75">
        <f t="shared" si="36"/>
        <v>0</v>
      </c>
      <c r="S41" s="76">
        <f t="shared" si="37"/>
        <v>0</v>
      </c>
      <c r="T41" s="75">
        <f t="shared" si="38"/>
        <v>0</v>
      </c>
      <c r="U41" s="76">
        <f t="shared" si="39"/>
        <v>0</v>
      </c>
      <c r="V41" s="75">
        <f t="shared" si="40"/>
        <v>0</v>
      </c>
      <c r="W41" s="77">
        <v>0</v>
      </c>
      <c r="X41" s="77">
        <v>0</v>
      </c>
      <c r="Y41" s="73">
        <v>0</v>
      </c>
      <c r="Z41" s="74">
        <f t="shared" si="41"/>
        <v>0</v>
      </c>
      <c r="AA41" s="75">
        <f t="shared" si="42"/>
        <v>0</v>
      </c>
      <c r="AB41" s="74">
        <f t="shared" si="43"/>
        <v>0</v>
      </c>
      <c r="AC41" s="75">
        <f t="shared" si="44"/>
        <v>0</v>
      </c>
      <c r="AD41" s="74">
        <f t="shared" si="45"/>
        <v>0</v>
      </c>
      <c r="AE41" s="75">
        <f t="shared" si="46"/>
        <v>0</v>
      </c>
      <c r="AF41" s="78">
        <f t="shared" si="47"/>
        <v>0</v>
      </c>
      <c r="AG41" s="80">
        <f t="shared" si="48"/>
        <v>0</v>
      </c>
      <c r="AH41" s="80">
        <f t="shared" si="49"/>
        <v>0</v>
      </c>
      <c r="AI41" s="81"/>
      <c r="AJ41" s="82">
        <f t="shared" si="50"/>
        <v>0</v>
      </c>
      <c r="AK41" s="82">
        <f t="shared" si="51"/>
        <v>0</v>
      </c>
      <c r="AL41" s="83">
        <f t="shared" si="52"/>
        <v>0</v>
      </c>
      <c r="AM41" s="83">
        <f t="shared" si="53"/>
        <v>0</v>
      </c>
      <c r="AN41" s="83">
        <f t="shared" si="54"/>
        <v>0</v>
      </c>
      <c r="AO41" s="83"/>
      <c r="AP41" s="82">
        <f t="shared" si="55"/>
        <v>0</v>
      </c>
      <c r="AQ41" s="82">
        <f t="shared" si="56"/>
        <v>0</v>
      </c>
      <c r="AR41" s="83">
        <f t="shared" si="57"/>
        <v>0</v>
      </c>
      <c r="AS41" s="83">
        <f t="shared" si="58"/>
        <v>0</v>
      </c>
      <c r="AT41" s="83">
        <f t="shared" si="59"/>
        <v>0</v>
      </c>
      <c r="AU41" s="81"/>
      <c r="AV41" s="82">
        <f t="shared" si="60"/>
        <v>0</v>
      </c>
      <c r="AW41" s="82">
        <f t="shared" si="61"/>
        <v>0</v>
      </c>
      <c r="AY41" s="48"/>
      <c r="BC41" s="106"/>
      <c r="BD41" s="107"/>
      <c r="BE41" s="106"/>
      <c r="BF41" s="107"/>
      <c r="BL41" s="86"/>
      <c r="BM41" s="87"/>
      <c r="BY41" s="95"/>
      <c r="BZ41" s="95"/>
      <c r="CA41" s="111"/>
      <c r="CB41" s="111"/>
      <c r="CE41" s="109"/>
      <c r="CF41" s="110"/>
      <c r="CG41" s="113"/>
      <c r="CH41" s="113"/>
    </row>
    <row r="42" spans="1:86" ht="12.75">
      <c r="A42" s="64">
        <v>41614</v>
      </c>
      <c r="B42" s="64">
        <v>41618</v>
      </c>
      <c r="C42" s="115" t="s">
        <v>49</v>
      </c>
      <c r="D42" s="39" t="s">
        <v>7</v>
      </c>
      <c r="E42" s="103">
        <v>41486</v>
      </c>
      <c r="F42" s="41" t="s">
        <v>66</v>
      </c>
      <c r="G42" s="86">
        <v>428439314.43000007</v>
      </c>
      <c r="H42" s="108">
        <v>17790769.415000007</v>
      </c>
      <c r="I42" s="47">
        <v>770570</v>
      </c>
      <c r="J42" s="43">
        <v>0</v>
      </c>
      <c r="K42" s="44">
        <f t="shared" si="33"/>
        <v>0.044</v>
      </c>
      <c r="L42" s="66">
        <f t="shared" si="34"/>
        <v>0.0018</v>
      </c>
      <c r="M42" s="47">
        <v>0</v>
      </c>
      <c r="N42" s="44">
        <f t="shared" si="62"/>
        <v>0</v>
      </c>
      <c r="O42" s="66">
        <f t="shared" si="35"/>
        <v>0</v>
      </c>
      <c r="P42" s="43">
        <v>17336453</v>
      </c>
      <c r="Q42" s="44">
        <f t="shared" si="63"/>
        <v>0.975</v>
      </c>
      <c r="R42" s="66">
        <f t="shared" si="36"/>
        <v>0.0405</v>
      </c>
      <c r="S42" s="46">
        <f t="shared" si="37"/>
        <v>0.975</v>
      </c>
      <c r="T42" s="66">
        <f t="shared" si="38"/>
        <v>0.0405</v>
      </c>
      <c r="U42" s="46">
        <f t="shared" si="39"/>
        <v>1.019</v>
      </c>
      <c r="V42" s="66">
        <f t="shared" si="40"/>
        <v>0.04226274851571398</v>
      </c>
      <c r="W42" s="47">
        <v>770570</v>
      </c>
      <c r="X42" s="47">
        <v>0</v>
      </c>
      <c r="Y42" s="43">
        <v>17336453</v>
      </c>
      <c r="Z42" s="44">
        <f t="shared" si="41"/>
        <v>0.044</v>
      </c>
      <c r="AA42" s="66">
        <f t="shared" si="42"/>
        <v>0.0018</v>
      </c>
      <c r="AB42" s="44">
        <f t="shared" si="43"/>
        <v>0</v>
      </c>
      <c r="AC42" s="66">
        <f t="shared" si="44"/>
        <v>0</v>
      </c>
      <c r="AD42" s="44">
        <f t="shared" si="45"/>
        <v>0.975</v>
      </c>
      <c r="AE42" s="66">
        <f t="shared" si="46"/>
        <v>0.0405</v>
      </c>
      <c r="AF42" s="67">
        <f t="shared" si="47"/>
        <v>18107023</v>
      </c>
      <c r="AG42" s="68">
        <f t="shared" si="48"/>
        <v>0</v>
      </c>
      <c r="AH42" s="68">
        <f t="shared" si="49"/>
        <v>0</v>
      </c>
      <c r="AI42" s="69"/>
      <c r="AJ42" s="70">
        <f t="shared" si="50"/>
        <v>0</v>
      </c>
      <c r="AK42" s="70">
        <f t="shared" si="51"/>
        <v>0.0118</v>
      </c>
      <c r="AL42" s="71">
        <f t="shared" si="52"/>
        <v>0.2408211272013723</v>
      </c>
      <c r="AM42" s="71">
        <f t="shared" si="53"/>
        <v>0</v>
      </c>
      <c r="AN42" s="71">
        <f t="shared" si="54"/>
        <v>0.28</v>
      </c>
      <c r="AO42" s="71"/>
      <c r="AP42" s="70">
        <f t="shared" si="55"/>
        <v>0.0305</v>
      </c>
      <c r="AQ42" s="70">
        <f t="shared" si="56"/>
        <v>0.0505</v>
      </c>
      <c r="AR42" s="71">
        <f t="shared" si="57"/>
        <v>0.2408211272013723</v>
      </c>
      <c r="AS42" s="71">
        <f t="shared" si="58"/>
        <v>0.7341788727986277</v>
      </c>
      <c r="AT42" s="71">
        <f t="shared" si="59"/>
        <v>1.2158211272013724</v>
      </c>
      <c r="AU42" s="63"/>
      <c r="AV42" s="70">
        <f t="shared" si="60"/>
        <v>0.0305</v>
      </c>
      <c r="AW42" s="70">
        <f t="shared" si="61"/>
        <v>0.0623</v>
      </c>
      <c r="AY42" s="48"/>
      <c r="BC42" s="106"/>
      <c r="BD42" s="107"/>
      <c r="BE42" s="106"/>
      <c r="BF42" s="107"/>
      <c r="BL42" s="86"/>
      <c r="BM42" s="87"/>
      <c r="BY42" s="95"/>
      <c r="BZ42" s="95"/>
      <c r="CA42" s="111"/>
      <c r="CB42" s="111"/>
      <c r="CE42" s="86"/>
      <c r="CF42" s="108"/>
      <c r="CG42" s="113"/>
      <c r="CH42" s="113"/>
    </row>
    <row r="43" spans="1:86" ht="12.75">
      <c r="A43" s="79">
        <v>41627</v>
      </c>
      <c r="B43" s="79">
        <v>41641</v>
      </c>
      <c r="C43" s="114" t="s">
        <v>227</v>
      </c>
      <c r="D43" s="72" t="s">
        <v>243</v>
      </c>
      <c r="E43" s="102">
        <v>41517</v>
      </c>
      <c r="F43" s="98" t="s">
        <v>69</v>
      </c>
      <c r="G43" s="109">
        <v>148823687.71</v>
      </c>
      <c r="H43" s="110">
        <v>16320020.874</v>
      </c>
      <c r="I43" s="77">
        <v>0</v>
      </c>
      <c r="J43" s="43">
        <v>0</v>
      </c>
      <c r="K43" s="74">
        <f t="shared" si="33"/>
        <v>0</v>
      </c>
      <c r="L43" s="75">
        <f t="shared" si="34"/>
        <v>0</v>
      </c>
      <c r="M43" s="77">
        <v>0</v>
      </c>
      <c r="N43" s="74">
        <f t="shared" si="62"/>
        <v>0</v>
      </c>
      <c r="O43" s="75">
        <f t="shared" si="35"/>
        <v>0</v>
      </c>
      <c r="P43" s="73">
        <v>0</v>
      </c>
      <c r="Q43" s="74">
        <f t="shared" si="63"/>
        <v>0</v>
      </c>
      <c r="R43" s="75">
        <f t="shared" si="36"/>
        <v>0</v>
      </c>
      <c r="S43" s="76">
        <f t="shared" si="37"/>
        <v>0</v>
      </c>
      <c r="T43" s="75">
        <f t="shared" si="38"/>
        <v>0</v>
      </c>
      <c r="U43" s="76">
        <f t="shared" si="39"/>
        <v>0</v>
      </c>
      <c r="V43" s="75">
        <f t="shared" si="40"/>
        <v>0</v>
      </c>
      <c r="W43" s="77">
        <v>0</v>
      </c>
      <c r="X43" s="77">
        <v>0</v>
      </c>
      <c r="Y43" s="73">
        <v>0</v>
      </c>
      <c r="Z43" s="74">
        <f t="shared" si="41"/>
        <v>0</v>
      </c>
      <c r="AA43" s="75">
        <f t="shared" si="42"/>
        <v>0</v>
      </c>
      <c r="AB43" s="74">
        <f t="shared" si="43"/>
        <v>0</v>
      </c>
      <c r="AC43" s="75">
        <f t="shared" si="44"/>
        <v>0</v>
      </c>
      <c r="AD43" s="74">
        <f t="shared" si="45"/>
        <v>0</v>
      </c>
      <c r="AE43" s="75">
        <f t="shared" si="46"/>
        <v>0</v>
      </c>
      <c r="AF43" s="78">
        <f t="shared" si="47"/>
        <v>0</v>
      </c>
      <c r="AG43" s="80">
        <f t="shared" si="48"/>
        <v>0</v>
      </c>
      <c r="AH43" s="80">
        <f t="shared" si="49"/>
        <v>0</v>
      </c>
      <c r="AI43" s="81"/>
      <c r="AJ43" s="82">
        <f t="shared" si="50"/>
        <v>0</v>
      </c>
      <c r="AK43" s="82">
        <f t="shared" si="51"/>
        <v>0</v>
      </c>
      <c r="AL43" s="83">
        <f t="shared" si="52"/>
        <v>0</v>
      </c>
      <c r="AM43" s="83">
        <f t="shared" si="53"/>
        <v>0</v>
      </c>
      <c r="AN43" s="83">
        <f t="shared" si="54"/>
        <v>0</v>
      </c>
      <c r="AO43" s="83"/>
      <c r="AP43" s="82">
        <f t="shared" si="55"/>
        <v>0</v>
      </c>
      <c r="AQ43" s="82">
        <f t="shared" si="56"/>
        <v>0</v>
      </c>
      <c r="AR43" s="83">
        <f t="shared" si="57"/>
        <v>0</v>
      </c>
      <c r="AS43" s="83">
        <f t="shared" si="58"/>
        <v>0</v>
      </c>
      <c r="AT43" s="83">
        <f t="shared" si="59"/>
        <v>0</v>
      </c>
      <c r="AU43" s="81"/>
      <c r="AV43" s="82">
        <f t="shared" si="60"/>
        <v>0</v>
      </c>
      <c r="AW43" s="82">
        <f t="shared" si="61"/>
        <v>0</v>
      </c>
      <c r="AY43" s="48"/>
      <c r="BC43" s="106"/>
      <c r="BD43" s="107"/>
      <c r="BE43" s="106"/>
      <c r="BF43" s="107"/>
      <c r="BL43" s="86"/>
      <c r="BM43" s="87"/>
      <c r="BY43" s="95"/>
      <c r="BZ43" s="95"/>
      <c r="CA43" s="111"/>
      <c r="CB43" s="111"/>
      <c r="CE43" s="109"/>
      <c r="CF43" s="110"/>
      <c r="CG43" s="113"/>
      <c r="CH43" s="113"/>
    </row>
    <row r="44" spans="1:86" ht="12.75">
      <c r="A44" s="64">
        <v>41627</v>
      </c>
      <c r="B44" s="64">
        <v>41634</v>
      </c>
      <c r="C44" s="115" t="s">
        <v>51</v>
      </c>
      <c r="D44" s="39" t="s">
        <v>242</v>
      </c>
      <c r="E44" s="103">
        <v>41608</v>
      </c>
      <c r="F44" s="41" t="s">
        <v>78</v>
      </c>
      <c r="G44" s="86">
        <v>1001319072.23</v>
      </c>
      <c r="H44" s="108">
        <v>160584005.713</v>
      </c>
      <c r="I44" s="47">
        <v>0</v>
      </c>
      <c r="J44" s="43">
        <v>0</v>
      </c>
      <c r="K44" s="44">
        <f t="shared" si="33"/>
        <v>0</v>
      </c>
      <c r="L44" s="66">
        <f t="shared" si="34"/>
        <v>0</v>
      </c>
      <c r="M44" s="47">
        <v>0</v>
      </c>
      <c r="N44" s="44">
        <f t="shared" si="62"/>
        <v>0</v>
      </c>
      <c r="O44" s="66">
        <f t="shared" si="35"/>
        <v>0</v>
      </c>
      <c r="P44" s="43">
        <v>0</v>
      </c>
      <c r="Q44" s="44">
        <f t="shared" si="63"/>
        <v>0</v>
      </c>
      <c r="R44" s="66">
        <f t="shared" si="36"/>
        <v>0</v>
      </c>
      <c r="S44" s="46">
        <f t="shared" si="37"/>
        <v>0</v>
      </c>
      <c r="T44" s="66">
        <f t="shared" si="38"/>
        <v>0</v>
      </c>
      <c r="U44" s="46">
        <f t="shared" si="39"/>
        <v>0</v>
      </c>
      <c r="V44" s="66">
        <f t="shared" si="40"/>
        <v>0</v>
      </c>
      <c r="W44" s="47">
        <v>0</v>
      </c>
      <c r="X44" s="47">
        <v>0</v>
      </c>
      <c r="Y44" s="43">
        <v>0</v>
      </c>
      <c r="Z44" s="44">
        <f t="shared" si="41"/>
        <v>0</v>
      </c>
      <c r="AA44" s="66">
        <f t="shared" si="42"/>
        <v>0</v>
      </c>
      <c r="AB44" s="44">
        <f t="shared" si="43"/>
        <v>0</v>
      </c>
      <c r="AC44" s="66">
        <f t="shared" si="44"/>
        <v>0</v>
      </c>
      <c r="AD44" s="44">
        <f t="shared" si="45"/>
        <v>0</v>
      </c>
      <c r="AE44" s="66">
        <f t="shared" si="46"/>
        <v>0</v>
      </c>
      <c r="AF44" s="67">
        <f t="shared" si="47"/>
        <v>0</v>
      </c>
      <c r="AG44" s="68">
        <f t="shared" si="48"/>
        <v>0</v>
      </c>
      <c r="AH44" s="68">
        <f t="shared" si="49"/>
        <v>0</v>
      </c>
      <c r="AI44" s="69"/>
      <c r="AJ44" s="70">
        <f t="shared" si="50"/>
        <v>0</v>
      </c>
      <c r="AK44" s="70">
        <f t="shared" si="51"/>
        <v>0</v>
      </c>
      <c r="AL44" s="71">
        <f t="shared" si="52"/>
        <v>0</v>
      </c>
      <c r="AM44" s="71">
        <f t="shared" si="53"/>
        <v>0</v>
      </c>
      <c r="AN44" s="71">
        <f t="shared" si="54"/>
        <v>0</v>
      </c>
      <c r="AO44" s="71"/>
      <c r="AP44" s="70">
        <f t="shared" si="55"/>
        <v>0</v>
      </c>
      <c r="AQ44" s="70">
        <f t="shared" si="56"/>
        <v>0</v>
      </c>
      <c r="AR44" s="71">
        <f t="shared" si="57"/>
        <v>0</v>
      </c>
      <c r="AS44" s="71">
        <f t="shared" si="58"/>
        <v>0</v>
      </c>
      <c r="AT44" s="71">
        <f t="shared" si="59"/>
        <v>0</v>
      </c>
      <c r="AU44" s="63"/>
      <c r="AV44" s="70">
        <f t="shared" si="60"/>
        <v>0</v>
      </c>
      <c r="AW44" s="70">
        <f t="shared" si="61"/>
        <v>0</v>
      </c>
      <c r="AY44" s="48"/>
      <c r="BC44" s="106"/>
      <c r="BD44" s="107"/>
      <c r="BE44" s="106"/>
      <c r="BF44" s="107"/>
      <c r="BL44" s="86"/>
      <c r="BM44" s="87"/>
      <c r="BY44" s="95"/>
      <c r="BZ44" s="95"/>
      <c r="CA44" s="111"/>
      <c r="CB44" s="111"/>
      <c r="CE44" s="86"/>
      <c r="CF44" s="108"/>
      <c r="CG44" s="113"/>
      <c r="CH44" s="113"/>
    </row>
    <row r="45" spans="1:86" ht="12.75">
      <c r="A45" s="79">
        <v>41631</v>
      </c>
      <c r="B45" s="79">
        <v>41634</v>
      </c>
      <c r="C45" s="114" t="s">
        <v>52</v>
      </c>
      <c r="D45" s="72" t="s">
        <v>250</v>
      </c>
      <c r="E45" s="102">
        <v>41517</v>
      </c>
      <c r="F45" s="98" t="s">
        <v>77</v>
      </c>
      <c r="G45" s="109">
        <v>1458510834.81</v>
      </c>
      <c r="H45" s="110">
        <v>181724854.15</v>
      </c>
      <c r="I45" s="77">
        <v>0</v>
      </c>
      <c r="J45" s="43">
        <v>0</v>
      </c>
      <c r="K45" s="74">
        <f t="shared" si="33"/>
        <v>0</v>
      </c>
      <c r="L45" s="75">
        <f t="shared" si="34"/>
        <v>0</v>
      </c>
      <c r="M45" s="77">
        <v>0</v>
      </c>
      <c r="N45" s="74">
        <f t="shared" si="62"/>
        <v>0</v>
      </c>
      <c r="O45" s="75">
        <f t="shared" si="35"/>
        <v>0</v>
      </c>
      <c r="P45" s="73">
        <v>0</v>
      </c>
      <c r="Q45" s="74">
        <f t="shared" si="63"/>
        <v>0</v>
      </c>
      <c r="R45" s="75">
        <f t="shared" si="36"/>
        <v>0</v>
      </c>
      <c r="S45" s="76">
        <f t="shared" si="37"/>
        <v>0</v>
      </c>
      <c r="T45" s="75">
        <f t="shared" si="38"/>
        <v>0</v>
      </c>
      <c r="U45" s="76">
        <f t="shared" si="39"/>
        <v>0</v>
      </c>
      <c r="V45" s="75">
        <f t="shared" si="40"/>
        <v>0</v>
      </c>
      <c r="W45" s="77">
        <v>0</v>
      </c>
      <c r="X45" s="77">
        <v>0</v>
      </c>
      <c r="Y45" s="73">
        <v>0</v>
      </c>
      <c r="Z45" s="74">
        <f t="shared" si="41"/>
        <v>0</v>
      </c>
      <c r="AA45" s="75">
        <f t="shared" si="42"/>
        <v>0</v>
      </c>
      <c r="AB45" s="74">
        <f t="shared" si="43"/>
        <v>0</v>
      </c>
      <c r="AC45" s="75">
        <f t="shared" si="44"/>
        <v>0</v>
      </c>
      <c r="AD45" s="74">
        <f t="shared" si="45"/>
        <v>0</v>
      </c>
      <c r="AE45" s="75">
        <f t="shared" si="46"/>
        <v>0</v>
      </c>
      <c r="AF45" s="78">
        <f t="shared" si="47"/>
        <v>0</v>
      </c>
      <c r="AG45" s="80">
        <f t="shared" si="48"/>
        <v>0</v>
      </c>
      <c r="AH45" s="80">
        <f t="shared" si="49"/>
        <v>0</v>
      </c>
      <c r="AI45" s="81"/>
      <c r="AJ45" s="82">
        <f t="shared" si="50"/>
        <v>0</v>
      </c>
      <c r="AK45" s="82">
        <f t="shared" si="51"/>
        <v>0</v>
      </c>
      <c r="AL45" s="83">
        <f t="shared" si="52"/>
        <v>0</v>
      </c>
      <c r="AM45" s="83">
        <f t="shared" si="53"/>
        <v>0</v>
      </c>
      <c r="AN45" s="83">
        <f t="shared" si="54"/>
        <v>0</v>
      </c>
      <c r="AO45" s="83"/>
      <c r="AP45" s="82">
        <f t="shared" si="55"/>
        <v>0</v>
      </c>
      <c r="AQ45" s="82">
        <f t="shared" si="56"/>
        <v>0</v>
      </c>
      <c r="AR45" s="83">
        <f t="shared" si="57"/>
        <v>0</v>
      </c>
      <c r="AS45" s="83">
        <f t="shared" si="58"/>
        <v>0</v>
      </c>
      <c r="AT45" s="83">
        <f t="shared" si="59"/>
        <v>0</v>
      </c>
      <c r="AU45" s="81"/>
      <c r="AV45" s="82">
        <f t="shared" si="60"/>
        <v>0</v>
      </c>
      <c r="AW45" s="82">
        <f t="shared" si="61"/>
        <v>0</v>
      </c>
      <c r="AY45" s="48"/>
      <c r="BC45" s="106"/>
      <c r="BD45" s="107"/>
      <c r="BE45" s="106"/>
      <c r="BF45" s="107"/>
      <c r="BL45" s="86"/>
      <c r="BM45" s="87"/>
      <c r="BY45" s="95"/>
      <c r="BZ45" s="95"/>
      <c r="CA45" s="111"/>
      <c r="CB45" s="111"/>
      <c r="CE45" s="109"/>
      <c r="CF45" s="110"/>
      <c r="CG45" s="113"/>
      <c r="CH45" s="113"/>
    </row>
    <row r="46" spans="1:86" ht="12.75">
      <c r="A46" s="64">
        <v>41627</v>
      </c>
      <c r="B46" s="64">
        <v>41634</v>
      </c>
      <c r="C46" s="115" t="s">
        <v>53</v>
      </c>
      <c r="D46" s="39" t="s">
        <v>170</v>
      </c>
      <c r="E46" s="103">
        <v>41578</v>
      </c>
      <c r="F46" s="41" t="s">
        <v>18</v>
      </c>
      <c r="G46" s="86">
        <v>1215017884.3</v>
      </c>
      <c r="H46" s="108">
        <v>169396388.74900004</v>
      </c>
      <c r="I46" s="47">
        <v>2079150</v>
      </c>
      <c r="J46" s="43">
        <v>0</v>
      </c>
      <c r="K46" s="44">
        <f t="shared" si="33"/>
        <v>0.013000000000000001</v>
      </c>
      <c r="L46" s="66">
        <f t="shared" si="34"/>
        <v>0.0017</v>
      </c>
      <c r="M46" s="47">
        <v>0</v>
      </c>
      <c r="N46" s="44">
        <f t="shared" si="62"/>
        <v>0</v>
      </c>
      <c r="O46" s="66">
        <f t="shared" si="35"/>
        <v>0</v>
      </c>
      <c r="P46" s="43">
        <v>0</v>
      </c>
      <c r="Q46" s="44">
        <f t="shared" si="63"/>
        <v>0</v>
      </c>
      <c r="R46" s="66">
        <f t="shared" si="36"/>
        <v>0</v>
      </c>
      <c r="S46" s="46">
        <f t="shared" si="37"/>
        <v>0</v>
      </c>
      <c r="T46" s="66">
        <f t="shared" si="38"/>
        <v>0</v>
      </c>
      <c r="U46" s="46">
        <f t="shared" si="39"/>
        <v>0.013000000000000001</v>
      </c>
      <c r="V46" s="66">
        <f t="shared" si="40"/>
        <v>0.0017112093796033683</v>
      </c>
      <c r="W46" s="47">
        <v>0</v>
      </c>
      <c r="X46" s="47">
        <v>0</v>
      </c>
      <c r="Y46" s="43">
        <v>0</v>
      </c>
      <c r="Z46" s="44">
        <f t="shared" si="41"/>
        <v>0</v>
      </c>
      <c r="AA46" s="66">
        <f t="shared" si="42"/>
        <v>0</v>
      </c>
      <c r="AB46" s="44">
        <f t="shared" si="43"/>
        <v>0</v>
      </c>
      <c r="AC46" s="66">
        <f t="shared" si="44"/>
        <v>0</v>
      </c>
      <c r="AD46" s="44">
        <f t="shared" si="45"/>
        <v>0</v>
      </c>
      <c r="AE46" s="66">
        <f t="shared" si="46"/>
        <v>0</v>
      </c>
      <c r="AF46" s="67">
        <f t="shared" si="47"/>
        <v>2079150</v>
      </c>
      <c r="AG46" s="68">
        <f t="shared" si="48"/>
        <v>0</v>
      </c>
      <c r="AH46" s="68">
        <f t="shared" si="49"/>
        <v>0</v>
      </c>
      <c r="AI46" s="69"/>
      <c r="AJ46" s="70">
        <f t="shared" si="50"/>
        <v>0</v>
      </c>
      <c r="AK46" s="70">
        <f t="shared" si="51"/>
        <v>0.0117</v>
      </c>
      <c r="AL46" s="71">
        <f t="shared" si="52"/>
        <v>0.07172631561233163</v>
      </c>
      <c r="AM46" s="71">
        <f t="shared" si="53"/>
        <v>0</v>
      </c>
      <c r="AN46" s="71">
        <f t="shared" si="54"/>
        <v>0.08</v>
      </c>
      <c r="AO46" s="71"/>
      <c r="AP46" s="70">
        <f t="shared" si="55"/>
        <v>0</v>
      </c>
      <c r="AQ46" s="70">
        <f t="shared" si="56"/>
        <v>0</v>
      </c>
      <c r="AR46" s="71">
        <f t="shared" si="57"/>
        <v>0</v>
      </c>
      <c r="AS46" s="71">
        <f t="shared" si="58"/>
        <v>0</v>
      </c>
      <c r="AT46" s="71">
        <f t="shared" si="59"/>
        <v>0</v>
      </c>
      <c r="AU46" s="63"/>
      <c r="AV46" s="70">
        <f t="shared" si="60"/>
        <v>0</v>
      </c>
      <c r="AW46" s="70">
        <f t="shared" si="61"/>
        <v>0.0117</v>
      </c>
      <c r="AY46" s="48"/>
      <c r="BC46" s="106"/>
      <c r="BD46" s="107"/>
      <c r="BE46" s="106"/>
      <c r="BF46" s="107"/>
      <c r="BL46" s="86"/>
      <c r="BM46" s="87"/>
      <c r="BY46" s="95"/>
      <c r="BZ46" s="95"/>
      <c r="CA46" s="111"/>
      <c r="CB46" s="111"/>
      <c r="CE46" s="86"/>
      <c r="CF46" s="108"/>
      <c r="CG46" s="113"/>
      <c r="CH46" s="113"/>
    </row>
    <row r="47" spans="1:86" ht="12.75">
      <c r="A47" s="79">
        <v>41635</v>
      </c>
      <c r="B47" s="79">
        <v>41639</v>
      </c>
      <c r="C47" s="116" t="s">
        <v>278</v>
      </c>
      <c r="D47" s="100" t="s">
        <v>288</v>
      </c>
      <c r="E47" s="102">
        <v>41608</v>
      </c>
      <c r="F47" s="105" t="s">
        <v>289</v>
      </c>
      <c r="G47" s="109">
        <v>11432449.7</v>
      </c>
      <c r="H47" s="110">
        <v>1166281.327</v>
      </c>
      <c r="I47" s="77">
        <v>238</v>
      </c>
      <c r="J47" s="43">
        <v>0</v>
      </c>
      <c r="K47" s="74">
        <f>IF(AG47="y",ROUNDUP(I47/H47,4),ROUNDUP(I47/H47,3))</f>
        <v>0.001</v>
      </c>
      <c r="L47" s="75">
        <f>ROUND(I47/G47,4)</f>
        <v>0</v>
      </c>
      <c r="M47" s="77">
        <v>0</v>
      </c>
      <c r="N47" s="74">
        <f t="shared" si="62"/>
        <v>0</v>
      </c>
      <c r="O47" s="75">
        <f>ROUND(M47/G47,4)</f>
        <v>0</v>
      </c>
      <c r="P47" s="73">
        <v>0</v>
      </c>
      <c r="Q47" s="74">
        <f t="shared" si="63"/>
        <v>0</v>
      </c>
      <c r="R47" s="75">
        <f>ROUND(P47/G47,4)</f>
        <v>0</v>
      </c>
      <c r="S47" s="76">
        <f>N47+Q47</f>
        <v>0</v>
      </c>
      <c r="T47" s="75">
        <f>O47+R47</f>
        <v>0</v>
      </c>
      <c r="U47" s="76">
        <f>K47+N47+Q47</f>
        <v>0.001</v>
      </c>
      <c r="V47" s="75">
        <f>(I47+M47+P47)/G47</f>
        <v>2.0817935459624196E-05</v>
      </c>
      <c r="W47" s="77">
        <v>0</v>
      </c>
      <c r="X47" s="77">
        <v>0</v>
      </c>
      <c r="Y47" s="73">
        <v>0</v>
      </c>
      <c r="Z47" s="74">
        <f>IF($AG47="y",ROUNDUP(W47/$H47,4),ROUNDUP(W47/$H47,3))</f>
        <v>0</v>
      </c>
      <c r="AA47" s="75">
        <f>ROUND(W47/G47,4)</f>
        <v>0</v>
      </c>
      <c r="AB47" s="74">
        <f>IF($AG47="y",ROUNDUP(X47/$H47,4),ROUNDUP(X47/$H47,3))</f>
        <v>0</v>
      </c>
      <c r="AC47" s="75">
        <f>ROUND(X47/G47,4)</f>
        <v>0</v>
      </c>
      <c r="AD47" s="74">
        <f>IF($AG47="y",ROUNDUP(Y47/$H47,4),ROUNDUP(Y47/$H47,3))</f>
        <v>0</v>
      </c>
      <c r="AE47" s="75">
        <f>ROUND(Y47/G47,4)</f>
        <v>0</v>
      </c>
      <c r="AF47" s="78">
        <f>+I47+M47+P47</f>
        <v>238</v>
      </c>
      <c r="AG47" s="80">
        <f>tef(C47)</f>
        <v>0</v>
      </c>
      <c r="AH47" s="80">
        <f>tef_CE(C47)</f>
        <v>0</v>
      </c>
      <c r="AI47" s="81"/>
      <c r="AJ47" s="82">
        <f>IF(L47-0.01&lt;0,0,L47-0.01)</f>
        <v>0</v>
      </c>
      <c r="AK47" s="82">
        <f>IF(L47=0,0,(L47+0.01))</f>
        <v>0</v>
      </c>
      <c r="AL47" s="83">
        <f>IF(L47=0,0,($G47*0.01)/$H47)</f>
        <v>0</v>
      </c>
      <c r="AM47" s="83">
        <f>IF(K47-AL47&lt;0,0,ROUND(K47-AL47,2))</f>
        <v>0</v>
      </c>
      <c r="AN47" s="83">
        <f>ROUND(K47+AL47,2)</f>
        <v>0</v>
      </c>
      <c r="AO47" s="83"/>
      <c r="AP47" s="82">
        <f>IF(T47-0.01&lt;0,0,T47-0.01)</f>
        <v>0</v>
      </c>
      <c r="AQ47" s="82">
        <f>IF(T47=0,0,(T47+0.01))</f>
        <v>0</v>
      </c>
      <c r="AR47" s="83">
        <f>IF(T47=0,0,(G47*0.01)/H47)</f>
        <v>0</v>
      </c>
      <c r="AS47" s="83">
        <f>IF(S47-AR47&lt;0,0,S47-AR47)</f>
        <v>0</v>
      </c>
      <c r="AT47" s="83">
        <f>S47+AR47</f>
        <v>0</v>
      </c>
      <c r="AU47" s="81"/>
      <c r="AV47" s="82">
        <f>AJ47+AP47</f>
        <v>0</v>
      </c>
      <c r="AW47" s="82">
        <f>AK47+AQ47</f>
        <v>0</v>
      </c>
      <c r="AY47" s="48"/>
      <c r="BC47" s="106"/>
      <c r="BD47" s="107"/>
      <c r="BE47" s="106"/>
      <c r="BF47" s="107"/>
      <c r="BL47" s="86"/>
      <c r="BM47" s="87"/>
      <c r="BY47" s="95"/>
      <c r="BZ47" s="95"/>
      <c r="CA47" s="111"/>
      <c r="CB47" s="111"/>
      <c r="CE47" s="109"/>
      <c r="CF47" s="110"/>
      <c r="CG47" s="113"/>
      <c r="CH47" s="113"/>
    </row>
    <row r="48" spans="1:86" ht="12.75">
      <c r="A48" s="64">
        <v>41631</v>
      </c>
      <c r="B48" s="64">
        <v>41634</v>
      </c>
      <c r="C48" s="115" t="s">
        <v>54</v>
      </c>
      <c r="D48" s="39" t="s">
        <v>171</v>
      </c>
      <c r="E48" s="103">
        <v>41517</v>
      </c>
      <c r="F48" s="41" t="s">
        <v>207</v>
      </c>
      <c r="G48" s="86">
        <v>871418756.9699999</v>
      </c>
      <c r="H48" s="108">
        <v>22074689.377000004</v>
      </c>
      <c r="I48" s="47">
        <v>11331927</v>
      </c>
      <c r="J48" s="43">
        <v>0</v>
      </c>
      <c r="K48" s="44">
        <f t="shared" si="33"/>
        <v>0.514</v>
      </c>
      <c r="L48" s="66">
        <f t="shared" si="34"/>
        <v>0.013</v>
      </c>
      <c r="M48" s="47">
        <v>0</v>
      </c>
      <c r="N48" s="44">
        <f t="shared" si="62"/>
        <v>0</v>
      </c>
      <c r="O48" s="66">
        <f t="shared" si="35"/>
        <v>0</v>
      </c>
      <c r="P48" s="43">
        <v>0</v>
      </c>
      <c r="Q48" s="44">
        <f t="shared" si="63"/>
        <v>0</v>
      </c>
      <c r="R48" s="66">
        <f t="shared" si="36"/>
        <v>0</v>
      </c>
      <c r="S48" s="46">
        <f t="shared" si="37"/>
        <v>0</v>
      </c>
      <c r="T48" s="66">
        <f t="shared" si="38"/>
        <v>0</v>
      </c>
      <c r="U48" s="46">
        <f t="shared" si="39"/>
        <v>0.514</v>
      </c>
      <c r="V48" s="66">
        <f t="shared" si="40"/>
        <v>0.013003997113169921</v>
      </c>
      <c r="W48" s="47">
        <v>7148670</v>
      </c>
      <c r="X48" s="47">
        <v>0</v>
      </c>
      <c r="Y48" s="43">
        <v>0</v>
      </c>
      <c r="Z48" s="44">
        <f t="shared" si="41"/>
        <v>0.324</v>
      </c>
      <c r="AA48" s="66">
        <f t="shared" si="42"/>
        <v>0.0082</v>
      </c>
      <c r="AB48" s="44">
        <f t="shared" si="43"/>
        <v>0</v>
      </c>
      <c r="AC48" s="66">
        <f t="shared" si="44"/>
        <v>0</v>
      </c>
      <c r="AD48" s="44">
        <f t="shared" si="45"/>
        <v>0</v>
      </c>
      <c r="AE48" s="66">
        <f t="shared" si="46"/>
        <v>0</v>
      </c>
      <c r="AF48" s="67">
        <f t="shared" si="47"/>
        <v>11331927</v>
      </c>
      <c r="AG48" s="68">
        <f t="shared" si="48"/>
        <v>0</v>
      </c>
      <c r="AH48" s="68">
        <f t="shared" si="49"/>
        <v>0</v>
      </c>
      <c r="AI48" s="69"/>
      <c r="AJ48" s="70">
        <f t="shared" si="50"/>
        <v>0.002999999999999999</v>
      </c>
      <c r="AK48" s="70">
        <f t="shared" si="51"/>
        <v>0.023</v>
      </c>
      <c r="AL48" s="71">
        <f t="shared" si="52"/>
        <v>0.39475923855034895</v>
      </c>
      <c r="AM48" s="71">
        <f t="shared" si="53"/>
        <v>0.12</v>
      </c>
      <c r="AN48" s="71">
        <f t="shared" si="54"/>
        <v>0.91</v>
      </c>
      <c r="AO48" s="71"/>
      <c r="AP48" s="70">
        <f t="shared" si="55"/>
        <v>0</v>
      </c>
      <c r="AQ48" s="70">
        <f t="shared" si="56"/>
        <v>0</v>
      </c>
      <c r="AR48" s="71">
        <f t="shared" si="57"/>
        <v>0</v>
      </c>
      <c r="AS48" s="71">
        <f t="shared" si="58"/>
        <v>0</v>
      </c>
      <c r="AT48" s="71">
        <f t="shared" si="59"/>
        <v>0</v>
      </c>
      <c r="AU48" s="63"/>
      <c r="AV48" s="70">
        <f t="shared" si="60"/>
        <v>0.002999999999999999</v>
      </c>
      <c r="AW48" s="70">
        <f t="shared" si="61"/>
        <v>0.023</v>
      </c>
      <c r="AY48" s="48"/>
      <c r="BC48" s="106"/>
      <c r="BD48" s="107"/>
      <c r="BE48" s="106"/>
      <c r="BF48" s="107"/>
      <c r="BL48" s="86"/>
      <c r="BM48" s="87"/>
      <c r="BY48" s="95"/>
      <c r="BZ48" s="95"/>
      <c r="CA48" s="111"/>
      <c r="CB48" s="111"/>
      <c r="CE48" s="86"/>
      <c r="CF48" s="108"/>
      <c r="CG48" s="113"/>
      <c r="CH48" s="113"/>
    </row>
    <row r="49" spans="1:86" ht="12.75">
      <c r="A49" s="79">
        <v>41631</v>
      </c>
      <c r="B49" s="79">
        <v>41634</v>
      </c>
      <c r="C49" s="114" t="s">
        <v>55</v>
      </c>
      <c r="D49" s="72" t="s">
        <v>172</v>
      </c>
      <c r="E49" s="102">
        <v>41455</v>
      </c>
      <c r="F49" s="98" t="s">
        <v>72</v>
      </c>
      <c r="G49" s="109">
        <v>1082929286.54</v>
      </c>
      <c r="H49" s="110">
        <v>45753915.027</v>
      </c>
      <c r="I49" s="77">
        <v>7942366</v>
      </c>
      <c r="J49" s="43">
        <v>0</v>
      </c>
      <c r="K49" s="74">
        <f t="shared" si="33"/>
        <v>0.174</v>
      </c>
      <c r="L49" s="75">
        <f t="shared" si="34"/>
        <v>0.0073</v>
      </c>
      <c r="M49" s="77">
        <v>0</v>
      </c>
      <c r="N49" s="74">
        <f t="shared" si="62"/>
        <v>0</v>
      </c>
      <c r="O49" s="75">
        <f t="shared" si="35"/>
        <v>0</v>
      </c>
      <c r="P49" s="73">
        <v>0</v>
      </c>
      <c r="Q49" s="74">
        <f t="shared" si="63"/>
        <v>0</v>
      </c>
      <c r="R49" s="75">
        <f t="shared" si="36"/>
        <v>0</v>
      </c>
      <c r="S49" s="76">
        <f t="shared" si="37"/>
        <v>0</v>
      </c>
      <c r="T49" s="75">
        <f t="shared" si="38"/>
        <v>0</v>
      </c>
      <c r="U49" s="76">
        <f t="shared" si="39"/>
        <v>0.174</v>
      </c>
      <c r="V49" s="75">
        <f t="shared" si="40"/>
        <v>0.007334150159865156</v>
      </c>
      <c r="W49" s="77">
        <v>0</v>
      </c>
      <c r="X49" s="77">
        <v>0</v>
      </c>
      <c r="Y49" s="73">
        <v>0</v>
      </c>
      <c r="Z49" s="74">
        <f t="shared" si="41"/>
        <v>0</v>
      </c>
      <c r="AA49" s="75">
        <f t="shared" si="42"/>
        <v>0</v>
      </c>
      <c r="AB49" s="74">
        <f t="shared" si="43"/>
        <v>0</v>
      </c>
      <c r="AC49" s="75">
        <f t="shared" si="44"/>
        <v>0</v>
      </c>
      <c r="AD49" s="74">
        <f t="shared" si="45"/>
        <v>0</v>
      </c>
      <c r="AE49" s="75">
        <f t="shared" si="46"/>
        <v>0</v>
      </c>
      <c r="AF49" s="78">
        <f t="shared" si="47"/>
        <v>7942366</v>
      </c>
      <c r="AG49" s="80">
        <f t="shared" si="48"/>
        <v>0</v>
      </c>
      <c r="AH49" s="80">
        <f t="shared" si="49"/>
        <v>0</v>
      </c>
      <c r="AI49" s="81"/>
      <c r="AJ49" s="82">
        <f t="shared" si="50"/>
        <v>0</v>
      </c>
      <c r="AK49" s="82">
        <f t="shared" si="51"/>
        <v>0.0173</v>
      </c>
      <c r="AL49" s="83">
        <f t="shared" si="52"/>
        <v>0.23668560076245906</v>
      </c>
      <c r="AM49" s="83">
        <f t="shared" si="53"/>
        <v>0</v>
      </c>
      <c r="AN49" s="83">
        <f t="shared" si="54"/>
        <v>0.41</v>
      </c>
      <c r="AO49" s="83"/>
      <c r="AP49" s="82">
        <f t="shared" si="55"/>
        <v>0</v>
      </c>
      <c r="AQ49" s="82">
        <f t="shared" si="56"/>
        <v>0</v>
      </c>
      <c r="AR49" s="83">
        <f t="shared" si="57"/>
        <v>0</v>
      </c>
      <c r="AS49" s="83">
        <f t="shared" si="58"/>
        <v>0</v>
      </c>
      <c r="AT49" s="83">
        <f t="shared" si="59"/>
        <v>0</v>
      </c>
      <c r="AU49" s="81"/>
      <c r="AV49" s="82">
        <f t="shared" si="60"/>
        <v>0</v>
      </c>
      <c r="AW49" s="82">
        <f t="shared" si="61"/>
        <v>0.0173</v>
      </c>
      <c r="AY49" s="48"/>
      <c r="BC49" s="106"/>
      <c r="BD49" s="107"/>
      <c r="BE49" s="106"/>
      <c r="BF49" s="107"/>
      <c r="BL49" s="86"/>
      <c r="BM49" s="87"/>
      <c r="BY49" s="95"/>
      <c r="BZ49" s="95"/>
      <c r="CA49" s="111"/>
      <c r="CB49" s="111"/>
      <c r="CE49" s="109"/>
      <c r="CF49" s="110"/>
      <c r="CG49" s="113"/>
      <c r="CH49" s="113"/>
    </row>
    <row r="50" spans="1:86" ht="12.75">
      <c r="A50" s="64">
        <v>41631</v>
      </c>
      <c r="B50" s="64">
        <v>41634</v>
      </c>
      <c r="C50" s="115" t="s">
        <v>57</v>
      </c>
      <c r="D50" s="39" t="s">
        <v>249</v>
      </c>
      <c r="E50" s="103">
        <v>41547</v>
      </c>
      <c r="F50" s="41" t="s">
        <v>230</v>
      </c>
      <c r="G50" s="86">
        <v>363706394.67</v>
      </c>
      <c r="H50" s="108">
        <v>19428215.311000004</v>
      </c>
      <c r="I50" s="47">
        <v>764512</v>
      </c>
      <c r="J50" s="43">
        <v>0</v>
      </c>
      <c r="K50" s="44">
        <f t="shared" si="33"/>
        <v>0.04</v>
      </c>
      <c r="L50" s="66">
        <f t="shared" si="34"/>
        <v>0.0021</v>
      </c>
      <c r="M50" s="47">
        <v>0</v>
      </c>
      <c r="N50" s="44">
        <f t="shared" si="62"/>
        <v>0</v>
      </c>
      <c r="O50" s="66">
        <f t="shared" si="35"/>
        <v>0</v>
      </c>
      <c r="P50" s="43">
        <v>0</v>
      </c>
      <c r="Q50" s="44">
        <f t="shared" si="63"/>
        <v>0</v>
      </c>
      <c r="R50" s="66">
        <f t="shared" si="36"/>
        <v>0</v>
      </c>
      <c r="S50" s="46">
        <f t="shared" si="37"/>
        <v>0</v>
      </c>
      <c r="T50" s="66">
        <f t="shared" si="38"/>
        <v>0</v>
      </c>
      <c r="U50" s="46">
        <f t="shared" si="39"/>
        <v>0.04</v>
      </c>
      <c r="V50" s="66">
        <f t="shared" si="40"/>
        <v>0.002102003184996681</v>
      </c>
      <c r="W50" s="47">
        <v>764512</v>
      </c>
      <c r="X50" s="47">
        <v>0</v>
      </c>
      <c r="Y50" s="43">
        <v>0</v>
      </c>
      <c r="Z50" s="44">
        <f t="shared" si="41"/>
        <v>0.04</v>
      </c>
      <c r="AA50" s="66">
        <f t="shared" si="42"/>
        <v>0.0021</v>
      </c>
      <c r="AB50" s="44">
        <f t="shared" si="43"/>
        <v>0</v>
      </c>
      <c r="AC50" s="66">
        <f t="shared" si="44"/>
        <v>0</v>
      </c>
      <c r="AD50" s="44">
        <f t="shared" si="45"/>
        <v>0</v>
      </c>
      <c r="AE50" s="66">
        <f t="shared" si="46"/>
        <v>0</v>
      </c>
      <c r="AF50" s="67">
        <f t="shared" si="47"/>
        <v>764512</v>
      </c>
      <c r="AG50" s="68">
        <f t="shared" si="48"/>
        <v>0</v>
      </c>
      <c r="AH50" s="68">
        <f t="shared" si="49"/>
        <v>0</v>
      </c>
      <c r="AI50" s="69"/>
      <c r="AJ50" s="70">
        <f t="shared" si="50"/>
        <v>0</v>
      </c>
      <c r="AK50" s="70">
        <f t="shared" si="51"/>
        <v>0.0121</v>
      </c>
      <c r="AL50" s="71">
        <f t="shared" si="52"/>
        <v>0.1872052521798408</v>
      </c>
      <c r="AM50" s="71">
        <f t="shared" si="53"/>
        <v>0</v>
      </c>
      <c r="AN50" s="71">
        <f t="shared" si="54"/>
        <v>0.23</v>
      </c>
      <c r="AO50" s="71"/>
      <c r="AP50" s="70">
        <f t="shared" si="55"/>
        <v>0</v>
      </c>
      <c r="AQ50" s="70">
        <f t="shared" si="56"/>
        <v>0</v>
      </c>
      <c r="AR50" s="71">
        <f t="shared" si="57"/>
        <v>0</v>
      </c>
      <c r="AS50" s="71">
        <f t="shared" si="58"/>
        <v>0</v>
      </c>
      <c r="AT50" s="71">
        <f t="shared" si="59"/>
        <v>0</v>
      </c>
      <c r="AU50" s="63"/>
      <c r="AV50" s="70">
        <f t="shared" si="60"/>
        <v>0</v>
      </c>
      <c r="AW50" s="70">
        <f t="shared" si="61"/>
        <v>0.0121</v>
      </c>
      <c r="AY50" s="48"/>
      <c r="BC50" s="106"/>
      <c r="BD50" s="107"/>
      <c r="BE50" s="106"/>
      <c r="BF50" s="107"/>
      <c r="BL50" s="86"/>
      <c r="BM50" s="87"/>
      <c r="BY50" s="95"/>
      <c r="BZ50" s="95"/>
      <c r="CA50" s="111"/>
      <c r="CB50" s="111"/>
      <c r="CE50" s="86"/>
      <c r="CF50" s="108"/>
      <c r="CG50" s="113"/>
      <c r="CH50" s="113"/>
    </row>
    <row r="51" spans="1:86" ht="12.75">
      <c r="A51" s="79">
        <v>41631</v>
      </c>
      <c r="B51" s="79">
        <v>41634</v>
      </c>
      <c r="C51" s="114" t="s">
        <v>56</v>
      </c>
      <c r="D51" s="72" t="s">
        <v>173</v>
      </c>
      <c r="E51" s="102">
        <v>41455</v>
      </c>
      <c r="F51" s="98" t="s">
        <v>62</v>
      </c>
      <c r="G51" s="109">
        <v>222187044.4</v>
      </c>
      <c r="H51" s="110">
        <v>19257619.776</v>
      </c>
      <c r="I51" s="77">
        <v>2783390</v>
      </c>
      <c r="J51" s="43">
        <v>0</v>
      </c>
      <c r="K51" s="74">
        <f t="shared" si="33"/>
        <v>0.145</v>
      </c>
      <c r="L51" s="75">
        <f t="shared" si="34"/>
        <v>0.0125</v>
      </c>
      <c r="M51" s="77">
        <v>0</v>
      </c>
      <c r="N51" s="74">
        <f t="shared" si="62"/>
        <v>0</v>
      </c>
      <c r="O51" s="75">
        <f t="shared" si="35"/>
        <v>0</v>
      </c>
      <c r="P51" s="73">
        <v>0</v>
      </c>
      <c r="Q51" s="74">
        <f t="shared" si="63"/>
        <v>0</v>
      </c>
      <c r="R51" s="75">
        <f t="shared" si="36"/>
        <v>0</v>
      </c>
      <c r="S51" s="76">
        <f t="shared" si="37"/>
        <v>0</v>
      </c>
      <c r="T51" s="75">
        <f t="shared" si="38"/>
        <v>0</v>
      </c>
      <c r="U51" s="76">
        <f t="shared" si="39"/>
        <v>0.145</v>
      </c>
      <c r="V51" s="75">
        <f t="shared" si="40"/>
        <v>0.012527238064291025</v>
      </c>
      <c r="W51" s="77">
        <v>2783390</v>
      </c>
      <c r="X51" s="77">
        <v>0</v>
      </c>
      <c r="Y51" s="73">
        <v>0</v>
      </c>
      <c r="Z51" s="74">
        <f t="shared" si="41"/>
        <v>0.145</v>
      </c>
      <c r="AA51" s="75">
        <f t="shared" si="42"/>
        <v>0.0125</v>
      </c>
      <c r="AB51" s="74">
        <f t="shared" si="43"/>
        <v>0</v>
      </c>
      <c r="AC51" s="75">
        <f t="shared" si="44"/>
        <v>0</v>
      </c>
      <c r="AD51" s="74">
        <f t="shared" si="45"/>
        <v>0</v>
      </c>
      <c r="AE51" s="75">
        <f t="shared" si="46"/>
        <v>0</v>
      </c>
      <c r="AF51" s="78">
        <f t="shared" si="47"/>
        <v>2783390</v>
      </c>
      <c r="AG51" s="80">
        <f t="shared" si="48"/>
        <v>0</v>
      </c>
      <c r="AH51" s="80">
        <f t="shared" si="49"/>
        <v>0</v>
      </c>
      <c r="AI51" s="81"/>
      <c r="AJ51" s="82">
        <f t="shared" si="50"/>
        <v>0.0025000000000000005</v>
      </c>
      <c r="AK51" s="82">
        <f t="shared" si="51"/>
        <v>0.0225</v>
      </c>
      <c r="AL51" s="83">
        <f t="shared" si="52"/>
        <v>0.11537617160605841</v>
      </c>
      <c r="AM51" s="83">
        <f t="shared" si="53"/>
        <v>0.03</v>
      </c>
      <c r="AN51" s="83">
        <f t="shared" si="54"/>
        <v>0.26</v>
      </c>
      <c r="AO51" s="83"/>
      <c r="AP51" s="82">
        <f t="shared" si="55"/>
        <v>0</v>
      </c>
      <c r="AQ51" s="82">
        <f t="shared" si="56"/>
        <v>0</v>
      </c>
      <c r="AR51" s="83">
        <f t="shared" si="57"/>
        <v>0</v>
      </c>
      <c r="AS51" s="83">
        <f t="shared" si="58"/>
        <v>0</v>
      </c>
      <c r="AT51" s="83">
        <f t="shared" si="59"/>
        <v>0</v>
      </c>
      <c r="AU51" s="81"/>
      <c r="AV51" s="82">
        <f t="shared" si="60"/>
        <v>0.0025000000000000005</v>
      </c>
      <c r="AW51" s="82">
        <f t="shared" si="61"/>
        <v>0.0225</v>
      </c>
      <c r="AY51" s="48"/>
      <c r="BC51" s="106"/>
      <c r="BD51" s="107"/>
      <c r="BE51" s="106"/>
      <c r="BF51" s="107"/>
      <c r="BL51" s="86"/>
      <c r="BM51" s="87"/>
      <c r="BY51" s="95"/>
      <c r="BZ51" s="95"/>
      <c r="CA51" s="111"/>
      <c r="CB51" s="111"/>
      <c r="CE51" s="109"/>
      <c r="CF51" s="110"/>
      <c r="CG51" s="113"/>
      <c r="CH51" s="113"/>
    </row>
    <row r="52" spans="1:86" ht="12.75">
      <c r="A52" s="64">
        <v>41614</v>
      </c>
      <c r="B52" s="64">
        <v>41618</v>
      </c>
      <c r="C52" s="115" t="s">
        <v>58</v>
      </c>
      <c r="D52" s="39" t="s">
        <v>8</v>
      </c>
      <c r="E52" s="103">
        <v>41486</v>
      </c>
      <c r="F52" s="41" t="s">
        <v>70</v>
      </c>
      <c r="G52" s="86">
        <v>1624154281.1000001</v>
      </c>
      <c r="H52" s="108">
        <v>85611634.67599998</v>
      </c>
      <c r="I52" s="47">
        <v>17033845</v>
      </c>
      <c r="J52" s="43">
        <v>0</v>
      </c>
      <c r="K52" s="44">
        <f t="shared" si="33"/>
        <v>0.199</v>
      </c>
      <c r="L52" s="66">
        <f t="shared" si="34"/>
        <v>0.0105</v>
      </c>
      <c r="M52" s="47">
        <v>0</v>
      </c>
      <c r="N52" s="44">
        <f t="shared" si="62"/>
        <v>0</v>
      </c>
      <c r="O52" s="66">
        <f t="shared" si="35"/>
        <v>0</v>
      </c>
      <c r="P52" s="43">
        <v>0</v>
      </c>
      <c r="Q52" s="44">
        <f t="shared" si="63"/>
        <v>0</v>
      </c>
      <c r="R52" s="66">
        <f t="shared" si="36"/>
        <v>0</v>
      </c>
      <c r="S52" s="46">
        <f t="shared" si="37"/>
        <v>0</v>
      </c>
      <c r="T52" s="66">
        <f t="shared" si="38"/>
        <v>0</v>
      </c>
      <c r="U52" s="46">
        <f t="shared" si="39"/>
        <v>0.199</v>
      </c>
      <c r="V52" s="66">
        <f t="shared" si="40"/>
        <v>0.010487824462380132</v>
      </c>
      <c r="W52" s="47">
        <v>17033845</v>
      </c>
      <c r="X52" s="47">
        <v>0</v>
      </c>
      <c r="Y52" s="43">
        <v>0</v>
      </c>
      <c r="Z52" s="44">
        <f t="shared" si="41"/>
        <v>0.199</v>
      </c>
      <c r="AA52" s="66">
        <f t="shared" si="42"/>
        <v>0.0105</v>
      </c>
      <c r="AB52" s="44">
        <f t="shared" si="43"/>
        <v>0</v>
      </c>
      <c r="AC52" s="66">
        <f t="shared" si="44"/>
        <v>0</v>
      </c>
      <c r="AD52" s="44">
        <f t="shared" si="45"/>
        <v>0</v>
      </c>
      <c r="AE52" s="66">
        <f t="shared" si="46"/>
        <v>0</v>
      </c>
      <c r="AF52" s="67">
        <f t="shared" si="47"/>
        <v>17033845</v>
      </c>
      <c r="AG52" s="68">
        <f t="shared" si="48"/>
        <v>0</v>
      </c>
      <c r="AH52" s="68">
        <f t="shared" si="49"/>
        <v>0</v>
      </c>
      <c r="AI52" s="69"/>
      <c r="AJ52" s="70">
        <f t="shared" si="50"/>
        <v>0.0005000000000000004</v>
      </c>
      <c r="AK52" s="70">
        <f t="shared" si="51"/>
        <v>0.0205</v>
      </c>
      <c r="AL52" s="71">
        <f t="shared" si="52"/>
        <v>0.18971186419306965</v>
      </c>
      <c r="AM52" s="71">
        <f t="shared" si="53"/>
        <v>0.01</v>
      </c>
      <c r="AN52" s="71">
        <f t="shared" si="54"/>
        <v>0.39</v>
      </c>
      <c r="AO52" s="71"/>
      <c r="AP52" s="70">
        <f t="shared" si="55"/>
        <v>0</v>
      </c>
      <c r="AQ52" s="70">
        <f t="shared" si="56"/>
        <v>0</v>
      </c>
      <c r="AR52" s="71">
        <f t="shared" si="57"/>
        <v>0</v>
      </c>
      <c r="AS52" s="71">
        <f t="shared" si="58"/>
        <v>0</v>
      </c>
      <c r="AT52" s="71">
        <f t="shared" si="59"/>
        <v>0</v>
      </c>
      <c r="AU52" s="63"/>
      <c r="AV52" s="70">
        <f t="shared" si="60"/>
        <v>0.0005000000000000004</v>
      </c>
      <c r="AW52" s="70">
        <f t="shared" si="61"/>
        <v>0.0205</v>
      </c>
      <c r="AY52" s="48"/>
      <c r="BC52" s="106"/>
      <c r="BD52" s="107"/>
      <c r="BE52" s="106"/>
      <c r="BF52" s="107"/>
      <c r="BL52" s="86"/>
      <c r="BM52" s="87"/>
      <c r="BY52" s="95"/>
      <c r="BZ52" s="95"/>
      <c r="CA52" s="111"/>
      <c r="CB52" s="111"/>
      <c r="CE52" s="86"/>
      <c r="CF52" s="108"/>
      <c r="CG52" s="113"/>
      <c r="CH52" s="113"/>
    </row>
    <row r="53" spans="1:86" ht="12.75">
      <c r="A53" s="79">
        <v>41614</v>
      </c>
      <c r="B53" s="79">
        <v>41618</v>
      </c>
      <c r="C53" s="114" t="s">
        <v>270</v>
      </c>
      <c r="D53" s="100" t="s">
        <v>283</v>
      </c>
      <c r="E53" s="102">
        <v>41486</v>
      </c>
      <c r="F53" s="98" t="s">
        <v>271</v>
      </c>
      <c r="G53" s="109">
        <v>30754235.630000003</v>
      </c>
      <c r="H53" s="110">
        <v>2816294.247</v>
      </c>
      <c r="I53" s="77">
        <v>391107</v>
      </c>
      <c r="J53" s="43">
        <v>0</v>
      </c>
      <c r="K53" s="74">
        <f>IF(AG53="y",ROUNDUP(I53/H53,4),ROUNDUP(I53/H53,3))</f>
        <v>0.139</v>
      </c>
      <c r="L53" s="75">
        <f>ROUND(I53/G53,4)</f>
        <v>0.0127</v>
      </c>
      <c r="M53" s="77">
        <v>0</v>
      </c>
      <c r="N53" s="74">
        <f t="shared" si="62"/>
        <v>0</v>
      </c>
      <c r="O53" s="75">
        <f>ROUND(M53/G53,4)</f>
        <v>0</v>
      </c>
      <c r="P53" s="73">
        <v>0</v>
      </c>
      <c r="Q53" s="74">
        <f t="shared" si="63"/>
        <v>0</v>
      </c>
      <c r="R53" s="75">
        <f>ROUND(P53/G53,4)</f>
        <v>0</v>
      </c>
      <c r="S53" s="76">
        <f>N53+Q53</f>
        <v>0</v>
      </c>
      <c r="T53" s="75">
        <f>O53+R53</f>
        <v>0</v>
      </c>
      <c r="U53" s="76">
        <f>K53+N53+Q53</f>
        <v>0.139</v>
      </c>
      <c r="V53" s="75">
        <f>(I53+M53+P53)/G53</f>
        <v>0.012717175113872273</v>
      </c>
      <c r="W53" s="77">
        <v>155351</v>
      </c>
      <c r="X53" s="77">
        <v>0</v>
      </c>
      <c r="Y53" s="73">
        <v>0</v>
      </c>
      <c r="Z53" s="74">
        <f>IF($AG53="y",ROUNDUP(W53/$H53,4),ROUNDUP(W53/$H53,3))</f>
        <v>0.056</v>
      </c>
      <c r="AA53" s="75">
        <f>ROUND(W53/G53,4)</f>
        <v>0.0051</v>
      </c>
      <c r="AB53" s="74">
        <f>IF($AG53="y",ROUNDUP(X53/$H53,4),ROUNDUP(X53/$H53,3))</f>
        <v>0</v>
      </c>
      <c r="AC53" s="75">
        <f>ROUND(X53/G53,4)</f>
        <v>0</v>
      </c>
      <c r="AD53" s="74">
        <f>IF($AG53="y",ROUNDUP(Y53/$H53,4),ROUNDUP(Y53/$H53,3))</f>
        <v>0</v>
      </c>
      <c r="AE53" s="75">
        <f>ROUND(Y53/G53,4)</f>
        <v>0</v>
      </c>
      <c r="AF53" s="78">
        <f>+I53+M53+P53</f>
        <v>391107</v>
      </c>
      <c r="AG53" s="80">
        <f>tef(C53)</f>
        <v>0</v>
      </c>
      <c r="AH53" s="80">
        <f>tef_CE(C53)</f>
        <v>0</v>
      </c>
      <c r="AI53" s="81"/>
      <c r="AJ53" s="82">
        <f>IF(L53-0.01&lt;0,0,L53-0.01)</f>
        <v>0.0026999999999999993</v>
      </c>
      <c r="AK53" s="82">
        <f>IF(L53=0,0,(L53+0.01))</f>
        <v>0.022699999999999998</v>
      </c>
      <c r="AL53" s="83">
        <f>IF(L53=0,0,($G53*0.01)/$H53)</f>
        <v>0.10920107393877726</v>
      </c>
      <c r="AM53" s="83">
        <f>IF(K53-AL53&lt;0,0,ROUND(K53-AL53,2))</f>
        <v>0.03</v>
      </c>
      <c r="AN53" s="83">
        <f>ROUND(K53+AL53,2)</f>
        <v>0.25</v>
      </c>
      <c r="AO53" s="83"/>
      <c r="AP53" s="82">
        <f>IF(T53-0.01&lt;0,0,T53-0.01)</f>
        <v>0</v>
      </c>
      <c r="AQ53" s="82">
        <f>IF(T53=0,0,(T53+0.01))</f>
        <v>0</v>
      </c>
      <c r="AR53" s="83">
        <f>IF(T53=0,0,(G53*0.01)/H53)</f>
        <v>0</v>
      </c>
      <c r="AS53" s="83">
        <f>IF(S53-AR53&lt;0,0,S53-AR53)</f>
        <v>0</v>
      </c>
      <c r="AT53" s="83">
        <f>S53+AR53</f>
        <v>0</v>
      </c>
      <c r="AU53" s="81"/>
      <c r="AV53" s="82">
        <f>AJ53+AP53</f>
        <v>0.0026999999999999993</v>
      </c>
      <c r="AW53" s="82">
        <f>AK53+AQ53</f>
        <v>0.022699999999999998</v>
      </c>
      <c r="AY53" s="48"/>
      <c r="BC53" s="106"/>
      <c r="BD53" s="107"/>
      <c r="BE53" s="106"/>
      <c r="BF53" s="107"/>
      <c r="BL53" s="86"/>
      <c r="BM53" s="87"/>
      <c r="BY53" s="95"/>
      <c r="BZ53" s="95"/>
      <c r="CA53" s="111"/>
      <c r="CB53" s="111"/>
      <c r="CE53" s="109"/>
      <c r="CF53" s="110"/>
      <c r="CG53" s="113"/>
      <c r="CH53" s="113"/>
    </row>
    <row r="54" spans="1:86" ht="12.75">
      <c r="A54" s="64">
        <v>41627</v>
      </c>
      <c r="B54" s="64">
        <v>41641</v>
      </c>
      <c r="C54" s="115" t="s">
        <v>226</v>
      </c>
      <c r="D54" s="39" t="s">
        <v>174</v>
      </c>
      <c r="E54" s="103">
        <v>41578</v>
      </c>
      <c r="F54" s="41" t="s">
        <v>90</v>
      </c>
      <c r="G54" s="86">
        <v>542384153.4200001</v>
      </c>
      <c r="H54" s="108">
        <v>57336809.998</v>
      </c>
      <c r="I54" s="47">
        <v>391849</v>
      </c>
      <c r="J54" s="43">
        <v>0</v>
      </c>
      <c r="K54" s="44">
        <f t="shared" si="33"/>
        <v>0.0069</v>
      </c>
      <c r="L54" s="66">
        <f t="shared" si="34"/>
        <v>0.0007</v>
      </c>
      <c r="M54" s="47">
        <v>0</v>
      </c>
      <c r="N54" s="44">
        <f t="shared" si="62"/>
        <v>0</v>
      </c>
      <c r="O54" s="66">
        <f t="shared" si="35"/>
        <v>0</v>
      </c>
      <c r="P54" s="43">
        <v>0</v>
      </c>
      <c r="Q54" s="44">
        <f t="shared" si="63"/>
        <v>0</v>
      </c>
      <c r="R54" s="66">
        <f t="shared" si="36"/>
        <v>0</v>
      </c>
      <c r="S54" s="46">
        <f t="shared" si="37"/>
        <v>0</v>
      </c>
      <c r="T54" s="66">
        <f t="shared" si="38"/>
        <v>0</v>
      </c>
      <c r="U54" s="46">
        <f t="shared" si="39"/>
        <v>0.0069</v>
      </c>
      <c r="V54" s="66">
        <f t="shared" si="40"/>
        <v>0.0007224565790301919</v>
      </c>
      <c r="W54" s="47">
        <v>391849</v>
      </c>
      <c r="X54" s="47">
        <v>0</v>
      </c>
      <c r="Y54" s="43">
        <v>0</v>
      </c>
      <c r="Z54" s="44">
        <f t="shared" si="41"/>
        <v>0.0069</v>
      </c>
      <c r="AA54" s="66">
        <f t="shared" si="42"/>
        <v>0.0007</v>
      </c>
      <c r="AB54" s="44">
        <f t="shared" si="43"/>
        <v>0</v>
      </c>
      <c r="AC54" s="66">
        <f t="shared" si="44"/>
        <v>0</v>
      </c>
      <c r="AD54" s="44">
        <f t="shared" si="45"/>
        <v>0</v>
      </c>
      <c r="AE54" s="66">
        <f t="shared" si="46"/>
        <v>0</v>
      </c>
      <c r="AF54" s="67">
        <f t="shared" si="47"/>
        <v>391849</v>
      </c>
      <c r="AG54" s="68" t="str">
        <f t="shared" si="48"/>
        <v>Y</v>
      </c>
      <c r="AH54" s="68" t="str">
        <f t="shared" si="49"/>
        <v>CEF</v>
      </c>
      <c r="AI54" s="69"/>
      <c r="AJ54" s="70">
        <f t="shared" si="50"/>
        <v>0</v>
      </c>
      <c r="AK54" s="70">
        <f t="shared" si="51"/>
        <v>0.0107</v>
      </c>
      <c r="AL54" s="71">
        <f t="shared" si="52"/>
        <v>0.09459615096112241</v>
      </c>
      <c r="AM54" s="71">
        <f t="shared" si="53"/>
        <v>0</v>
      </c>
      <c r="AN54" s="71">
        <f t="shared" si="54"/>
        <v>0.1</v>
      </c>
      <c r="AO54" s="71"/>
      <c r="AP54" s="70">
        <f t="shared" si="55"/>
        <v>0</v>
      </c>
      <c r="AQ54" s="70">
        <f t="shared" si="56"/>
        <v>0</v>
      </c>
      <c r="AR54" s="71">
        <f t="shared" si="57"/>
        <v>0</v>
      </c>
      <c r="AS54" s="71">
        <f t="shared" si="58"/>
        <v>0</v>
      </c>
      <c r="AT54" s="71">
        <f t="shared" si="59"/>
        <v>0</v>
      </c>
      <c r="AU54" s="63"/>
      <c r="AV54" s="70">
        <f t="shared" si="60"/>
        <v>0</v>
      </c>
      <c r="AW54" s="70">
        <f t="shared" si="61"/>
        <v>0.0107</v>
      </c>
      <c r="AY54" s="48"/>
      <c r="BC54" s="106"/>
      <c r="BD54" s="107"/>
      <c r="BE54" s="106"/>
      <c r="BF54" s="107"/>
      <c r="BL54" s="86"/>
      <c r="BM54" s="87"/>
      <c r="BY54" s="95"/>
      <c r="BZ54" s="95"/>
      <c r="CA54" s="111"/>
      <c r="CB54" s="111"/>
      <c r="CE54" s="86"/>
      <c r="CF54" s="108"/>
      <c r="CG54" s="113"/>
      <c r="CH54" s="113"/>
    </row>
    <row r="55" spans="1:86" ht="12.75">
      <c r="A55" s="79">
        <v>41635</v>
      </c>
      <c r="B55" s="79">
        <v>41639</v>
      </c>
      <c r="C55" s="114" t="s">
        <v>136</v>
      </c>
      <c r="D55" s="72" t="s">
        <v>175</v>
      </c>
      <c r="E55" s="102">
        <v>41425</v>
      </c>
      <c r="F55" s="98" t="s">
        <v>85</v>
      </c>
      <c r="G55" s="109">
        <v>318503435.05</v>
      </c>
      <c r="H55" s="110">
        <v>34029985.497</v>
      </c>
      <c r="I55" s="77">
        <v>59467</v>
      </c>
      <c r="J55" s="43">
        <v>0</v>
      </c>
      <c r="K55" s="74">
        <f t="shared" si="33"/>
        <v>0.0018</v>
      </c>
      <c r="L55" s="75">
        <f t="shared" si="34"/>
        <v>0.0002</v>
      </c>
      <c r="M55" s="77">
        <v>110094</v>
      </c>
      <c r="N55" s="74">
        <f t="shared" si="62"/>
        <v>0.0033</v>
      </c>
      <c r="O55" s="75">
        <f t="shared" si="35"/>
        <v>0.0003</v>
      </c>
      <c r="P55" s="73">
        <v>967872</v>
      </c>
      <c r="Q55" s="74">
        <f t="shared" si="63"/>
        <v>0.0285</v>
      </c>
      <c r="R55" s="75">
        <f t="shared" si="36"/>
        <v>0.003</v>
      </c>
      <c r="S55" s="76">
        <f t="shared" si="37"/>
        <v>0.0318</v>
      </c>
      <c r="T55" s="75">
        <f t="shared" si="38"/>
        <v>0.0033</v>
      </c>
      <c r="U55" s="76">
        <f t="shared" si="39"/>
        <v>0.033600000000000005</v>
      </c>
      <c r="V55" s="75">
        <f t="shared" si="40"/>
        <v>0.0035711796948797144</v>
      </c>
      <c r="W55" s="77">
        <v>59467</v>
      </c>
      <c r="X55" s="77">
        <v>110094</v>
      </c>
      <c r="Y55" s="73">
        <v>967872</v>
      </c>
      <c r="Z55" s="74">
        <f t="shared" si="41"/>
        <v>0.0018</v>
      </c>
      <c r="AA55" s="75">
        <f t="shared" si="42"/>
        <v>0.0002</v>
      </c>
      <c r="AB55" s="74">
        <f t="shared" si="43"/>
        <v>0.0033</v>
      </c>
      <c r="AC55" s="75">
        <f t="shared" si="44"/>
        <v>0.0003</v>
      </c>
      <c r="AD55" s="74">
        <f t="shared" si="45"/>
        <v>0.0285</v>
      </c>
      <c r="AE55" s="75">
        <f t="shared" si="46"/>
        <v>0.003</v>
      </c>
      <c r="AF55" s="78">
        <f t="shared" si="47"/>
        <v>1137433</v>
      </c>
      <c r="AG55" s="80" t="str">
        <f t="shared" si="48"/>
        <v>Y</v>
      </c>
      <c r="AH55" s="80">
        <f t="shared" si="49"/>
        <v>0</v>
      </c>
      <c r="AI55" s="81"/>
      <c r="AJ55" s="82">
        <f t="shared" si="50"/>
        <v>0</v>
      </c>
      <c r="AK55" s="82">
        <f t="shared" si="51"/>
        <v>0.0102</v>
      </c>
      <c r="AL55" s="83">
        <f t="shared" si="52"/>
        <v>0.09359493705281728</v>
      </c>
      <c r="AM55" s="83">
        <f t="shared" si="53"/>
        <v>0</v>
      </c>
      <c r="AN55" s="83">
        <f t="shared" si="54"/>
        <v>0.1</v>
      </c>
      <c r="AO55" s="83"/>
      <c r="AP55" s="82">
        <f t="shared" si="55"/>
        <v>0</v>
      </c>
      <c r="AQ55" s="82">
        <f t="shared" si="56"/>
        <v>0.0133</v>
      </c>
      <c r="AR55" s="83">
        <f t="shared" si="57"/>
        <v>0.09359493705281728</v>
      </c>
      <c r="AS55" s="83">
        <f t="shared" si="58"/>
        <v>0</v>
      </c>
      <c r="AT55" s="83">
        <f t="shared" si="59"/>
        <v>0.1253949370528173</v>
      </c>
      <c r="AU55" s="81"/>
      <c r="AV55" s="82">
        <f t="shared" si="60"/>
        <v>0</v>
      </c>
      <c r="AW55" s="82">
        <f t="shared" si="61"/>
        <v>0.0235</v>
      </c>
      <c r="AY55" s="48"/>
      <c r="BC55" s="106"/>
      <c r="BD55" s="107"/>
      <c r="BE55" s="106"/>
      <c r="BF55" s="107"/>
      <c r="BL55" s="86"/>
      <c r="BM55" s="87"/>
      <c r="BY55" s="95"/>
      <c r="BZ55" s="95"/>
      <c r="CA55" s="111"/>
      <c r="CB55" s="111"/>
      <c r="CE55" s="109"/>
      <c r="CF55" s="110"/>
      <c r="CG55" s="113"/>
      <c r="CH55" s="113"/>
    </row>
    <row r="56" spans="1:86" ht="12.75">
      <c r="A56" s="64">
        <v>41627</v>
      </c>
      <c r="B56" s="64">
        <v>41641</v>
      </c>
      <c r="C56" s="117" t="s">
        <v>184</v>
      </c>
      <c r="D56" s="39" t="s">
        <v>244</v>
      </c>
      <c r="E56" s="103">
        <v>41547</v>
      </c>
      <c r="F56" s="91" t="s">
        <v>291</v>
      </c>
      <c r="G56" s="86">
        <v>342498514.72</v>
      </c>
      <c r="H56" s="108">
        <v>61817857.904</v>
      </c>
      <c r="I56" s="47">
        <v>0</v>
      </c>
      <c r="J56" s="43">
        <v>0</v>
      </c>
      <c r="K56" s="44">
        <f t="shared" si="33"/>
        <v>0</v>
      </c>
      <c r="L56" s="66">
        <f t="shared" si="34"/>
        <v>0</v>
      </c>
      <c r="M56" s="47">
        <v>0</v>
      </c>
      <c r="N56" s="44">
        <f t="shared" si="62"/>
        <v>0</v>
      </c>
      <c r="O56" s="66">
        <f t="shared" si="35"/>
        <v>0</v>
      </c>
      <c r="P56" s="43">
        <v>0</v>
      </c>
      <c r="Q56" s="44">
        <f t="shared" si="63"/>
        <v>0</v>
      </c>
      <c r="R56" s="66">
        <f t="shared" si="36"/>
        <v>0</v>
      </c>
      <c r="S56" s="46">
        <f t="shared" si="37"/>
        <v>0</v>
      </c>
      <c r="T56" s="66">
        <f t="shared" si="38"/>
        <v>0</v>
      </c>
      <c r="U56" s="46">
        <f t="shared" si="39"/>
        <v>0</v>
      </c>
      <c r="V56" s="66">
        <f t="shared" si="40"/>
        <v>0</v>
      </c>
      <c r="W56" s="47">
        <v>0</v>
      </c>
      <c r="X56" s="47">
        <v>0</v>
      </c>
      <c r="Y56" s="43">
        <v>0</v>
      </c>
      <c r="Z56" s="44">
        <f t="shared" si="41"/>
        <v>0</v>
      </c>
      <c r="AA56" s="66">
        <f>ROUND(W56/G56,4)</f>
        <v>0</v>
      </c>
      <c r="AB56" s="44">
        <f t="shared" si="43"/>
        <v>0</v>
      </c>
      <c r="AC56" s="66">
        <f>ROUND(X56/G56,4)</f>
        <v>0</v>
      </c>
      <c r="AD56" s="44">
        <f t="shared" si="45"/>
        <v>0</v>
      </c>
      <c r="AE56" s="66">
        <f>ROUND(Y56/G56,4)</f>
        <v>0</v>
      </c>
      <c r="AF56" s="67">
        <f t="shared" si="47"/>
        <v>0</v>
      </c>
      <c r="AG56" s="68">
        <f t="shared" si="48"/>
        <v>0</v>
      </c>
      <c r="AH56" s="68">
        <f t="shared" si="49"/>
        <v>0</v>
      </c>
      <c r="AI56" s="69"/>
      <c r="AJ56" s="70">
        <f t="shared" si="50"/>
        <v>0</v>
      </c>
      <c r="AK56" s="70">
        <f t="shared" si="51"/>
        <v>0</v>
      </c>
      <c r="AL56" s="71">
        <f t="shared" si="52"/>
        <v>0</v>
      </c>
      <c r="AM56" s="71">
        <f t="shared" si="53"/>
        <v>0</v>
      </c>
      <c r="AN56" s="71">
        <f t="shared" si="54"/>
        <v>0</v>
      </c>
      <c r="AO56" s="71"/>
      <c r="AP56" s="70">
        <f t="shared" si="55"/>
        <v>0</v>
      </c>
      <c r="AQ56" s="70">
        <f t="shared" si="56"/>
        <v>0</v>
      </c>
      <c r="AR56" s="71">
        <f>IF(T56=0,0,(G56*0.01)/H56)</f>
        <v>0</v>
      </c>
      <c r="AS56" s="71">
        <f t="shared" si="58"/>
        <v>0</v>
      </c>
      <c r="AT56" s="71">
        <f t="shared" si="59"/>
        <v>0</v>
      </c>
      <c r="AU56" s="63"/>
      <c r="AV56" s="70">
        <f t="shared" si="60"/>
        <v>0</v>
      </c>
      <c r="AW56" s="70">
        <f t="shared" si="61"/>
        <v>0</v>
      </c>
      <c r="AY56" s="48"/>
      <c r="BC56" s="106"/>
      <c r="BD56" s="107"/>
      <c r="BE56" s="106"/>
      <c r="BF56" s="107"/>
      <c r="BL56" s="86"/>
      <c r="BM56" s="87"/>
      <c r="BY56" s="95"/>
      <c r="BZ56" s="95"/>
      <c r="CA56" s="111"/>
      <c r="CB56" s="111"/>
      <c r="CE56" s="86"/>
      <c r="CF56" s="108"/>
      <c r="CG56" s="113"/>
      <c r="CH56" s="113"/>
    </row>
    <row r="57" spans="1:86" ht="12.75">
      <c r="A57" s="79">
        <v>41635</v>
      </c>
      <c r="B57" s="79">
        <v>41639</v>
      </c>
      <c r="C57" s="114" t="s">
        <v>137</v>
      </c>
      <c r="D57" s="72" t="s">
        <v>176</v>
      </c>
      <c r="E57" s="102">
        <v>41425</v>
      </c>
      <c r="F57" s="98" t="s">
        <v>86</v>
      </c>
      <c r="G57" s="109">
        <v>71574260.27</v>
      </c>
      <c r="H57" s="110">
        <v>8084167.88</v>
      </c>
      <c r="I57" s="77">
        <v>17552</v>
      </c>
      <c r="J57" s="43">
        <v>0</v>
      </c>
      <c r="K57" s="74">
        <f t="shared" si="33"/>
        <v>0.0021999999999999997</v>
      </c>
      <c r="L57" s="75">
        <f t="shared" si="34"/>
        <v>0.0002</v>
      </c>
      <c r="M57" s="77">
        <v>0</v>
      </c>
      <c r="N57" s="74">
        <f t="shared" si="62"/>
        <v>0</v>
      </c>
      <c r="O57" s="75">
        <f t="shared" si="35"/>
        <v>0</v>
      </c>
      <c r="P57" s="73">
        <v>0</v>
      </c>
      <c r="Q57" s="74">
        <f t="shared" si="63"/>
        <v>0</v>
      </c>
      <c r="R57" s="75">
        <f t="shared" si="36"/>
        <v>0</v>
      </c>
      <c r="S57" s="76">
        <f t="shared" si="37"/>
        <v>0</v>
      </c>
      <c r="T57" s="75">
        <f t="shared" si="38"/>
        <v>0</v>
      </c>
      <c r="U57" s="76">
        <f t="shared" si="39"/>
        <v>0.0021999999999999997</v>
      </c>
      <c r="V57" s="75">
        <f t="shared" si="40"/>
        <v>0.0002452278225969572</v>
      </c>
      <c r="W57" s="77">
        <v>17552</v>
      </c>
      <c r="X57" s="77">
        <v>0</v>
      </c>
      <c r="Y57" s="73">
        <v>0</v>
      </c>
      <c r="Z57" s="74">
        <f t="shared" si="41"/>
        <v>0.0021999999999999997</v>
      </c>
      <c r="AA57" s="75">
        <f>ROUND(W57/G57,4)</f>
        <v>0.0002</v>
      </c>
      <c r="AB57" s="74">
        <f t="shared" si="43"/>
        <v>0</v>
      </c>
      <c r="AC57" s="75">
        <f>ROUND(X57/G57,4)</f>
        <v>0</v>
      </c>
      <c r="AD57" s="74">
        <f t="shared" si="45"/>
        <v>0</v>
      </c>
      <c r="AE57" s="75">
        <f>ROUND(Y57/G57,4)</f>
        <v>0</v>
      </c>
      <c r="AF57" s="78">
        <f t="shared" si="47"/>
        <v>17552</v>
      </c>
      <c r="AG57" s="80" t="str">
        <f t="shared" si="48"/>
        <v>Y</v>
      </c>
      <c r="AH57" s="80">
        <f t="shared" si="49"/>
        <v>0</v>
      </c>
      <c r="AI57" s="81"/>
      <c r="AJ57" s="82">
        <f t="shared" si="50"/>
        <v>0</v>
      </c>
      <c r="AK57" s="82">
        <f t="shared" si="51"/>
        <v>0.0102</v>
      </c>
      <c r="AL57" s="83">
        <f t="shared" si="52"/>
        <v>0.08853633587579578</v>
      </c>
      <c r="AM57" s="83">
        <f t="shared" si="53"/>
        <v>0</v>
      </c>
      <c r="AN57" s="83">
        <f t="shared" si="54"/>
        <v>0.09</v>
      </c>
      <c r="AO57" s="83"/>
      <c r="AP57" s="82">
        <f t="shared" si="55"/>
        <v>0</v>
      </c>
      <c r="AQ57" s="82">
        <f t="shared" si="56"/>
        <v>0</v>
      </c>
      <c r="AR57" s="83">
        <f>IF(T57=0,0,(G57*0.01)/H57)</f>
        <v>0</v>
      </c>
      <c r="AS57" s="83">
        <f t="shared" si="58"/>
        <v>0</v>
      </c>
      <c r="AT57" s="83">
        <f t="shared" si="59"/>
        <v>0</v>
      </c>
      <c r="AU57" s="81"/>
      <c r="AV57" s="82">
        <f t="shared" si="60"/>
        <v>0</v>
      </c>
      <c r="AW57" s="82">
        <f t="shared" si="61"/>
        <v>0.0102</v>
      </c>
      <c r="AY57" s="48"/>
      <c r="BC57" s="106"/>
      <c r="BD57" s="107"/>
      <c r="BE57" s="106"/>
      <c r="BF57" s="107"/>
      <c r="BL57" s="86"/>
      <c r="BM57" s="87"/>
      <c r="BY57" s="95"/>
      <c r="BZ57" s="95"/>
      <c r="CA57" s="111"/>
      <c r="CB57" s="111"/>
      <c r="CE57" s="109"/>
      <c r="CF57" s="110"/>
      <c r="CG57" s="113"/>
      <c r="CH57" s="113"/>
    </row>
    <row r="58" spans="1:86" ht="12.75">
      <c r="A58" s="64">
        <v>41635</v>
      </c>
      <c r="B58" s="64">
        <v>41639</v>
      </c>
      <c r="C58" s="115" t="s">
        <v>138</v>
      </c>
      <c r="D58" s="39" t="s">
        <v>177</v>
      </c>
      <c r="E58" s="103">
        <v>41425</v>
      </c>
      <c r="F58" s="41" t="s">
        <v>87</v>
      </c>
      <c r="G58" s="86">
        <v>107940776.85000001</v>
      </c>
      <c r="H58" s="108">
        <v>11841974.965000002</v>
      </c>
      <c r="I58" s="47">
        <v>0</v>
      </c>
      <c r="J58" s="43">
        <v>0</v>
      </c>
      <c r="K58" s="44">
        <f t="shared" si="33"/>
        <v>0</v>
      </c>
      <c r="L58" s="66">
        <f t="shared" si="34"/>
        <v>0</v>
      </c>
      <c r="M58" s="47">
        <v>16200</v>
      </c>
      <c r="N58" s="44">
        <f t="shared" si="62"/>
        <v>0.0014</v>
      </c>
      <c r="O58" s="66">
        <f t="shared" si="35"/>
        <v>0.0002</v>
      </c>
      <c r="P58" s="43">
        <v>504819</v>
      </c>
      <c r="Q58" s="44">
        <f t="shared" si="63"/>
        <v>0.0427</v>
      </c>
      <c r="R58" s="66">
        <f t="shared" si="36"/>
        <v>0.0047</v>
      </c>
      <c r="S58" s="46">
        <f t="shared" si="37"/>
        <v>0.0441</v>
      </c>
      <c r="T58" s="66">
        <f t="shared" si="38"/>
        <v>0.0049</v>
      </c>
      <c r="U58" s="46">
        <f t="shared" si="39"/>
        <v>0.0441</v>
      </c>
      <c r="V58" s="66">
        <f t="shared" si="40"/>
        <v>0.004826896889245429</v>
      </c>
      <c r="W58" s="47">
        <v>0</v>
      </c>
      <c r="X58" s="47">
        <v>16200</v>
      </c>
      <c r="Y58" s="43">
        <v>504819</v>
      </c>
      <c r="Z58" s="44">
        <f t="shared" si="41"/>
        <v>0</v>
      </c>
      <c r="AA58" s="66">
        <f aca="true" t="shared" si="64" ref="AA58:AA82">ROUND(W58/G58,4)</f>
        <v>0</v>
      </c>
      <c r="AB58" s="44">
        <f t="shared" si="43"/>
        <v>0.0014</v>
      </c>
      <c r="AC58" s="66">
        <f aca="true" t="shared" si="65" ref="AC58:AC82">ROUND(X58/G58,4)</f>
        <v>0.0002</v>
      </c>
      <c r="AD58" s="44">
        <f t="shared" si="45"/>
        <v>0.0427</v>
      </c>
      <c r="AE58" s="66">
        <f aca="true" t="shared" si="66" ref="AE58:AE82">ROUND(Y58/G58,4)</f>
        <v>0.0047</v>
      </c>
      <c r="AF58" s="67">
        <f t="shared" si="47"/>
        <v>521019</v>
      </c>
      <c r="AG58" s="68" t="str">
        <f t="shared" si="48"/>
        <v>Y</v>
      </c>
      <c r="AH58" s="68">
        <f t="shared" si="49"/>
        <v>0</v>
      </c>
      <c r="AI58" s="69"/>
      <c r="AJ58" s="70">
        <f t="shared" si="50"/>
        <v>0</v>
      </c>
      <c r="AK58" s="70">
        <f t="shared" si="51"/>
        <v>0</v>
      </c>
      <c r="AL58" s="71">
        <f t="shared" si="52"/>
        <v>0</v>
      </c>
      <c r="AM58" s="71">
        <f t="shared" si="53"/>
        <v>0</v>
      </c>
      <c r="AN58" s="71">
        <f t="shared" si="54"/>
        <v>0</v>
      </c>
      <c r="AO58" s="71"/>
      <c r="AP58" s="70">
        <f t="shared" si="55"/>
        <v>0</v>
      </c>
      <c r="AQ58" s="70">
        <f t="shared" si="56"/>
        <v>0.0149</v>
      </c>
      <c r="AR58" s="71">
        <f aca="true" t="shared" si="67" ref="AR58:AR82">IF(T58=0,0,(G58*0.01)/H58)</f>
        <v>0.09115099227031678</v>
      </c>
      <c r="AS58" s="71">
        <f t="shared" si="58"/>
        <v>0</v>
      </c>
      <c r="AT58" s="71">
        <f t="shared" si="59"/>
        <v>0.13525099227031678</v>
      </c>
      <c r="AU58" s="63"/>
      <c r="AV58" s="70">
        <f t="shared" si="60"/>
        <v>0</v>
      </c>
      <c r="AW58" s="70">
        <f t="shared" si="61"/>
        <v>0.0149</v>
      </c>
      <c r="AY58" s="48"/>
      <c r="BC58" s="106"/>
      <c r="BD58" s="107"/>
      <c r="BE58" s="106"/>
      <c r="BF58" s="107"/>
      <c r="BL58" s="86"/>
      <c r="BM58" s="87"/>
      <c r="BY58" s="95"/>
      <c r="BZ58" s="95"/>
      <c r="CA58" s="111"/>
      <c r="CB58" s="111"/>
      <c r="CE58" s="86"/>
      <c r="CF58" s="108"/>
      <c r="CG58" s="113"/>
      <c r="CH58" s="113"/>
    </row>
    <row r="59" spans="1:86" ht="12.75">
      <c r="A59" s="79">
        <v>41614</v>
      </c>
      <c r="B59" s="79">
        <v>41618</v>
      </c>
      <c r="C59" s="114" t="s">
        <v>197</v>
      </c>
      <c r="D59" s="72" t="s">
        <v>178</v>
      </c>
      <c r="E59" s="102">
        <v>41394</v>
      </c>
      <c r="F59" s="98" t="s">
        <v>198</v>
      </c>
      <c r="G59" s="109">
        <v>22008039.700000003</v>
      </c>
      <c r="H59" s="110">
        <v>1329218.52</v>
      </c>
      <c r="I59" s="77">
        <v>116660</v>
      </c>
      <c r="J59" s="43">
        <v>0</v>
      </c>
      <c r="K59" s="74">
        <f t="shared" si="33"/>
        <v>0.088</v>
      </c>
      <c r="L59" s="75">
        <f t="shared" si="34"/>
        <v>0.0053</v>
      </c>
      <c r="M59" s="77">
        <v>1262270</v>
      </c>
      <c r="N59" s="74">
        <f t="shared" si="62"/>
        <v>0.95</v>
      </c>
      <c r="O59" s="75">
        <f t="shared" si="35"/>
        <v>0.0574</v>
      </c>
      <c r="P59" s="73">
        <v>499879</v>
      </c>
      <c r="Q59" s="74">
        <f t="shared" si="63"/>
        <v>0.377</v>
      </c>
      <c r="R59" s="75">
        <f t="shared" si="36"/>
        <v>0.0227</v>
      </c>
      <c r="S59" s="76">
        <f t="shared" si="37"/>
        <v>1.327</v>
      </c>
      <c r="T59" s="75">
        <f t="shared" si="38"/>
        <v>0.0801</v>
      </c>
      <c r="U59" s="76">
        <f t="shared" si="39"/>
        <v>1.415</v>
      </c>
      <c r="V59" s="75">
        <f t="shared" si="40"/>
        <v>0.08536921168858123</v>
      </c>
      <c r="W59" s="77">
        <v>0</v>
      </c>
      <c r="X59" s="77">
        <v>1262270</v>
      </c>
      <c r="Y59" s="73">
        <v>499879</v>
      </c>
      <c r="Z59" s="74">
        <f t="shared" si="41"/>
        <v>0</v>
      </c>
      <c r="AA59" s="75">
        <f t="shared" si="64"/>
        <v>0</v>
      </c>
      <c r="AB59" s="74">
        <f t="shared" si="43"/>
        <v>0.95</v>
      </c>
      <c r="AC59" s="75">
        <f t="shared" si="65"/>
        <v>0.0574</v>
      </c>
      <c r="AD59" s="74">
        <f t="shared" si="45"/>
        <v>0.377</v>
      </c>
      <c r="AE59" s="75">
        <f t="shared" si="66"/>
        <v>0.0227</v>
      </c>
      <c r="AF59" s="78">
        <f t="shared" si="47"/>
        <v>1878809</v>
      </c>
      <c r="AG59" s="80">
        <f t="shared" si="48"/>
        <v>0</v>
      </c>
      <c r="AH59" s="80">
        <f t="shared" si="49"/>
        <v>0</v>
      </c>
      <c r="AI59" s="81"/>
      <c r="AJ59" s="82">
        <f t="shared" si="50"/>
        <v>0</v>
      </c>
      <c r="AK59" s="82">
        <f t="shared" si="51"/>
        <v>0.015300000000000001</v>
      </c>
      <c r="AL59" s="83">
        <f t="shared" si="52"/>
        <v>0.16557126889866086</v>
      </c>
      <c r="AM59" s="83">
        <f t="shared" si="53"/>
        <v>0</v>
      </c>
      <c r="AN59" s="83">
        <f t="shared" si="54"/>
        <v>0.25</v>
      </c>
      <c r="AO59" s="83"/>
      <c r="AP59" s="82">
        <f t="shared" si="55"/>
        <v>0.07010000000000001</v>
      </c>
      <c r="AQ59" s="82">
        <f t="shared" si="56"/>
        <v>0.0901</v>
      </c>
      <c r="AR59" s="83">
        <f t="shared" si="67"/>
        <v>0.16557126889866086</v>
      </c>
      <c r="AS59" s="83">
        <f t="shared" si="58"/>
        <v>1.1614287311013392</v>
      </c>
      <c r="AT59" s="83">
        <f t="shared" si="59"/>
        <v>1.4925712688986608</v>
      </c>
      <c r="AU59" s="81"/>
      <c r="AV59" s="82">
        <f t="shared" si="60"/>
        <v>0.07010000000000001</v>
      </c>
      <c r="AW59" s="82">
        <f t="shared" si="61"/>
        <v>0.1054</v>
      </c>
      <c r="AY59" s="48"/>
      <c r="BC59" s="106"/>
      <c r="BD59" s="107"/>
      <c r="BE59" s="106"/>
      <c r="BF59" s="107"/>
      <c r="BL59" s="86"/>
      <c r="BM59" s="87"/>
      <c r="BY59" s="95"/>
      <c r="BZ59" s="95"/>
      <c r="CA59" s="111"/>
      <c r="CB59" s="111"/>
      <c r="CE59" s="109"/>
      <c r="CF59" s="110"/>
      <c r="CG59" s="113"/>
      <c r="CH59" s="113"/>
    </row>
    <row r="60" spans="1:86" ht="12.75">
      <c r="A60" s="64">
        <v>41614</v>
      </c>
      <c r="B60" s="64">
        <v>41618</v>
      </c>
      <c r="C60" s="115" t="s">
        <v>229</v>
      </c>
      <c r="D60" s="39" t="s">
        <v>5</v>
      </c>
      <c r="E60" s="103">
        <v>41455</v>
      </c>
      <c r="F60" s="41" t="s">
        <v>193</v>
      </c>
      <c r="G60" s="86">
        <v>3780977740.8199997</v>
      </c>
      <c r="H60" s="108">
        <v>52026420.642</v>
      </c>
      <c r="I60" s="47">
        <v>8105159</v>
      </c>
      <c r="J60" s="43">
        <v>0</v>
      </c>
      <c r="K60" s="44">
        <f t="shared" si="33"/>
        <v>0.156</v>
      </c>
      <c r="L60" s="66">
        <f t="shared" si="34"/>
        <v>0.0021</v>
      </c>
      <c r="M60" s="47">
        <v>0</v>
      </c>
      <c r="N60" s="44">
        <f t="shared" si="62"/>
        <v>0</v>
      </c>
      <c r="O60" s="66">
        <f t="shared" si="35"/>
        <v>0</v>
      </c>
      <c r="P60" s="43">
        <v>0</v>
      </c>
      <c r="Q60" s="44">
        <f t="shared" si="63"/>
        <v>0</v>
      </c>
      <c r="R60" s="66">
        <f t="shared" si="36"/>
        <v>0</v>
      </c>
      <c r="S60" s="46">
        <f t="shared" si="37"/>
        <v>0</v>
      </c>
      <c r="T60" s="66">
        <f t="shared" si="38"/>
        <v>0</v>
      </c>
      <c r="U60" s="46">
        <f t="shared" si="39"/>
        <v>0.156</v>
      </c>
      <c r="V60" s="66">
        <f t="shared" si="40"/>
        <v>0.0021436674732293434</v>
      </c>
      <c r="W60" s="47">
        <v>8105159</v>
      </c>
      <c r="X60" s="47">
        <v>0</v>
      </c>
      <c r="Y60" s="43">
        <v>0</v>
      </c>
      <c r="Z60" s="44">
        <f t="shared" si="41"/>
        <v>0.156</v>
      </c>
      <c r="AA60" s="66">
        <f t="shared" si="64"/>
        <v>0.0021</v>
      </c>
      <c r="AB60" s="44">
        <f t="shared" si="43"/>
        <v>0</v>
      </c>
      <c r="AC60" s="66">
        <f t="shared" si="65"/>
        <v>0</v>
      </c>
      <c r="AD60" s="44">
        <f t="shared" si="45"/>
        <v>0</v>
      </c>
      <c r="AE60" s="66">
        <f t="shared" si="66"/>
        <v>0</v>
      </c>
      <c r="AF60" s="67">
        <f t="shared" si="47"/>
        <v>8105159</v>
      </c>
      <c r="AG60" s="68">
        <f t="shared" si="48"/>
        <v>0</v>
      </c>
      <c r="AH60" s="68">
        <f t="shared" si="49"/>
        <v>0</v>
      </c>
      <c r="AI60" s="69"/>
      <c r="AJ60" s="70">
        <f t="shared" si="50"/>
        <v>0</v>
      </c>
      <c r="AK60" s="70">
        <f t="shared" si="51"/>
        <v>0.0121</v>
      </c>
      <c r="AL60" s="71">
        <f t="shared" si="52"/>
        <v>0.7267418542661925</v>
      </c>
      <c r="AM60" s="71">
        <f t="shared" si="53"/>
        <v>0</v>
      </c>
      <c r="AN60" s="71">
        <f t="shared" si="54"/>
        <v>0.88</v>
      </c>
      <c r="AO60" s="71"/>
      <c r="AP60" s="70">
        <f t="shared" si="55"/>
        <v>0</v>
      </c>
      <c r="AQ60" s="70">
        <f t="shared" si="56"/>
        <v>0</v>
      </c>
      <c r="AR60" s="71">
        <f t="shared" si="67"/>
        <v>0</v>
      </c>
      <c r="AS60" s="71">
        <f t="shared" si="58"/>
        <v>0</v>
      </c>
      <c r="AT60" s="71">
        <f t="shared" si="59"/>
        <v>0</v>
      </c>
      <c r="AU60" s="63"/>
      <c r="AV60" s="70">
        <f t="shared" si="60"/>
        <v>0</v>
      </c>
      <c r="AW60" s="70">
        <f t="shared" si="61"/>
        <v>0.0121</v>
      </c>
      <c r="AY60" s="48"/>
      <c r="BC60" s="106"/>
      <c r="BD60" s="107"/>
      <c r="BE60" s="106"/>
      <c r="BF60" s="107"/>
      <c r="BL60" s="86"/>
      <c r="BM60" s="87"/>
      <c r="BY60" s="95"/>
      <c r="BZ60" s="95"/>
      <c r="CA60" s="111"/>
      <c r="CB60" s="111"/>
      <c r="CE60" s="86"/>
      <c r="CF60" s="108"/>
      <c r="CG60" s="113"/>
      <c r="CH60" s="113"/>
    </row>
    <row r="61" spans="1:86" ht="12.75">
      <c r="A61" s="79">
        <v>41614</v>
      </c>
      <c r="B61" s="79">
        <v>41618</v>
      </c>
      <c r="C61" s="114" t="s">
        <v>59</v>
      </c>
      <c r="D61" s="72" t="s">
        <v>179</v>
      </c>
      <c r="E61" s="102">
        <v>41394</v>
      </c>
      <c r="F61" s="98" t="s">
        <v>195</v>
      </c>
      <c r="G61" s="109">
        <v>379644076.58000004</v>
      </c>
      <c r="H61" s="110">
        <v>20461982.494</v>
      </c>
      <c r="I61" s="77">
        <v>1163816</v>
      </c>
      <c r="J61" s="43">
        <v>0</v>
      </c>
      <c r="K61" s="74">
        <f t="shared" si="33"/>
        <v>0.057</v>
      </c>
      <c r="L61" s="75">
        <f t="shared" si="34"/>
        <v>0.0031</v>
      </c>
      <c r="M61" s="77">
        <v>0</v>
      </c>
      <c r="N61" s="74">
        <f t="shared" si="62"/>
        <v>0</v>
      </c>
      <c r="O61" s="75">
        <f t="shared" si="35"/>
        <v>0</v>
      </c>
      <c r="P61" s="73">
        <v>0</v>
      </c>
      <c r="Q61" s="74">
        <f t="shared" si="63"/>
        <v>0</v>
      </c>
      <c r="R61" s="75">
        <f t="shared" si="36"/>
        <v>0</v>
      </c>
      <c r="S61" s="76">
        <f t="shared" si="37"/>
        <v>0</v>
      </c>
      <c r="T61" s="75">
        <f t="shared" si="38"/>
        <v>0</v>
      </c>
      <c r="U61" s="76">
        <f t="shared" si="39"/>
        <v>0.057</v>
      </c>
      <c r="V61" s="75">
        <f t="shared" si="40"/>
        <v>0.003065544998052291</v>
      </c>
      <c r="W61" s="77">
        <v>620080</v>
      </c>
      <c r="X61" s="77">
        <v>0</v>
      </c>
      <c r="Y61" s="73">
        <v>0</v>
      </c>
      <c r="Z61" s="74">
        <f t="shared" si="41"/>
        <v>0.031</v>
      </c>
      <c r="AA61" s="75">
        <f t="shared" si="64"/>
        <v>0.0016</v>
      </c>
      <c r="AB61" s="74">
        <f t="shared" si="43"/>
        <v>0</v>
      </c>
      <c r="AC61" s="75">
        <f t="shared" si="65"/>
        <v>0</v>
      </c>
      <c r="AD61" s="74">
        <f t="shared" si="45"/>
        <v>0</v>
      </c>
      <c r="AE61" s="75">
        <f t="shared" si="66"/>
        <v>0</v>
      </c>
      <c r="AF61" s="78">
        <f t="shared" si="47"/>
        <v>1163816</v>
      </c>
      <c r="AG61" s="80">
        <f t="shared" si="48"/>
        <v>0</v>
      </c>
      <c r="AH61" s="80">
        <f t="shared" si="49"/>
        <v>0</v>
      </c>
      <c r="AI61" s="81"/>
      <c r="AJ61" s="82">
        <f t="shared" si="50"/>
        <v>0</v>
      </c>
      <c r="AK61" s="82">
        <f t="shared" si="51"/>
        <v>0.0131</v>
      </c>
      <c r="AL61" s="83">
        <f t="shared" si="52"/>
        <v>0.18553631188538153</v>
      </c>
      <c r="AM61" s="83">
        <f t="shared" si="53"/>
        <v>0</v>
      </c>
      <c r="AN61" s="83">
        <f t="shared" si="54"/>
        <v>0.24</v>
      </c>
      <c r="AO61" s="83"/>
      <c r="AP61" s="82">
        <f t="shared" si="55"/>
        <v>0</v>
      </c>
      <c r="AQ61" s="82">
        <f t="shared" si="56"/>
        <v>0</v>
      </c>
      <c r="AR61" s="83">
        <f t="shared" si="67"/>
        <v>0</v>
      </c>
      <c r="AS61" s="83">
        <f t="shared" si="58"/>
        <v>0</v>
      </c>
      <c r="AT61" s="83">
        <f t="shared" si="59"/>
        <v>0</v>
      </c>
      <c r="AU61" s="81"/>
      <c r="AV61" s="82">
        <f t="shared" si="60"/>
        <v>0</v>
      </c>
      <c r="AW61" s="82">
        <f t="shared" si="61"/>
        <v>0.0131</v>
      </c>
      <c r="AY61" s="48"/>
      <c r="BC61" s="106"/>
      <c r="BD61" s="107"/>
      <c r="BE61" s="106"/>
      <c r="BF61" s="107"/>
      <c r="BL61" s="86"/>
      <c r="BM61" s="87"/>
      <c r="BY61" s="95"/>
      <c r="BZ61" s="95"/>
      <c r="CA61" s="111"/>
      <c r="CB61" s="111"/>
      <c r="CE61" s="109"/>
      <c r="CF61" s="110"/>
      <c r="CG61" s="113"/>
      <c r="CH61" s="113"/>
    </row>
    <row r="62" spans="1:86" ht="12.75">
      <c r="A62" s="64">
        <v>41627</v>
      </c>
      <c r="B62" s="64">
        <v>41641</v>
      </c>
      <c r="C62" s="115" t="s">
        <v>135</v>
      </c>
      <c r="D62" s="39" t="s">
        <v>180</v>
      </c>
      <c r="E62" s="103">
        <v>41394</v>
      </c>
      <c r="F62" s="41" t="s">
        <v>232</v>
      </c>
      <c r="G62" s="86">
        <v>678937275.75</v>
      </c>
      <c r="H62" s="108">
        <v>41592782.364</v>
      </c>
      <c r="I62" s="47">
        <v>266752</v>
      </c>
      <c r="J62" s="43">
        <v>0</v>
      </c>
      <c r="K62" s="44">
        <f t="shared" si="33"/>
        <v>0.006500000000000001</v>
      </c>
      <c r="L62" s="66">
        <f t="shared" si="34"/>
        <v>0.0004</v>
      </c>
      <c r="M62" s="47">
        <v>0</v>
      </c>
      <c r="N62" s="44">
        <f t="shared" si="62"/>
        <v>0</v>
      </c>
      <c r="O62" s="66">
        <f t="shared" si="35"/>
        <v>0</v>
      </c>
      <c r="P62" s="43">
        <v>0</v>
      </c>
      <c r="Q62" s="44">
        <f t="shared" si="63"/>
        <v>0</v>
      </c>
      <c r="R62" s="66">
        <f t="shared" si="36"/>
        <v>0</v>
      </c>
      <c r="S62" s="46">
        <f t="shared" si="37"/>
        <v>0</v>
      </c>
      <c r="T62" s="66">
        <f t="shared" si="38"/>
        <v>0</v>
      </c>
      <c r="U62" s="46">
        <f t="shared" si="39"/>
        <v>0.006500000000000001</v>
      </c>
      <c r="V62" s="66">
        <f t="shared" si="40"/>
        <v>0.00039289638310892225</v>
      </c>
      <c r="W62" s="47">
        <v>266752</v>
      </c>
      <c r="X62" s="47">
        <v>0</v>
      </c>
      <c r="Y62" s="43">
        <v>0</v>
      </c>
      <c r="Z62" s="44">
        <f t="shared" si="41"/>
        <v>0.006500000000000001</v>
      </c>
      <c r="AA62" s="66">
        <f t="shared" si="64"/>
        <v>0.0004</v>
      </c>
      <c r="AB62" s="44">
        <f t="shared" si="43"/>
        <v>0</v>
      </c>
      <c r="AC62" s="66">
        <f t="shared" si="65"/>
        <v>0</v>
      </c>
      <c r="AD62" s="44">
        <f t="shared" si="45"/>
        <v>0</v>
      </c>
      <c r="AE62" s="66">
        <f t="shared" si="66"/>
        <v>0</v>
      </c>
      <c r="AF62" s="67">
        <f t="shared" si="47"/>
        <v>266752</v>
      </c>
      <c r="AG62" s="68" t="str">
        <f t="shared" si="48"/>
        <v>Y</v>
      </c>
      <c r="AH62" s="68" t="str">
        <f t="shared" si="49"/>
        <v>CEF</v>
      </c>
      <c r="AI62" s="69"/>
      <c r="AJ62" s="70">
        <f t="shared" si="50"/>
        <v>0</v>
      </c>
      <c r="AK62" s="70">
        <f t="shared" si="51"/>
        <v>0.0104</v>
      </c>
      <c r="AL62" s="71">
        <f t="shared" si="52"/>
        <v>0.1632343972106189</v>
      </c>
      <c r="AM62" s="71">
        <f t="shared" si="53"/>
        <v>0</v>
      </c>
      <c r="AN62" s="71">
        <f t="shared" si="54"/>
        <v>0.17</v>
      </c>
      <c r="AO62" s="71"/>
      <c r="AP62" s="70">
        <f t="shared" si="55"/>
        <v>0</v>
      </c>
      <c r="AQ62" s="70">
        <f t="shared" si="56"/>
        <v>0</v>
      </c>
      <c r="AR62" s="71">
        <f t="shared" si="67"/>
        <v>0</v>
      </c>
      <c r="AS62" s="71">
        <f t="shared" si="58"/>
        <v>0</v>
      </c>
      <c r="AT62" s="71">
        <f t="shared" si="59"/>
        <v>0</v>
      </c>
      <c r="AU62" s="63"/>
      <c r="AV62" s="70">
        <f t="shared" si="60"/>
        <v>0</v>
      </c>
      <c r="AW62" s="70">
        <f t="shared" si="61"/>
        <v>0.0104</v>
      </c>
      <c r="AY62" s="48"/>
      <c r="BC62" s="106"/>
      <c r="BD62" s="107"/>
      <c r="BE62" s="106"/>
      <c r="BF62" s="107"/>
      <c r="BL62" s="86"/>
      <c r="BM62" s="87"/>
      <c r="BY62" s="95"/>
      <c r="BZ62" s="95"/>
      <c r="CA62" s="111"/>
      <c r="CB62" s="111"/>
      <c r="CE62" s="86"/>
      <c r="CF62" s="108"/>
      <c r="CG62" s="113"/>
      <c r="CH62" s="113"/>
    </row>
    <row r="63" spans="1:86" ht="12.75">
      <c r="A63" s="79">
        <v>41635</v>
      </c>
      <c r="B63" s="79">
        <v>41639</v>
      </c>
      <c r="C63" s="114" t="s">
        <v>60</v>
      </c>
      <c r="D63" s="72" t="s">
        <v>181</v>
      </c>
      <c r="E63" s="102">
        <v>41425</v>
      </c>
      <c r="F63" s="98" t="s">
        <v>82</v>
      </c>
      <c r="G63" s="109">
        <v>224200071.32</v>
      </c>
      <c r="H63" s="110">
        <v>24643561.009</v>
      </c>
      <c r="I63" s="77">
        <v>8665</v>
      </c>
      <c r="J63" s="43">
        <v>0</v>
      </c>
      <c r="K63" s="74">
        <f t="shared" si="33"/>
        <v>0.00039999999999999996</v>
      </c>
      <c r="L63" s="75">
        <f t="shared" si="34"/>
        <v>0</v>
      </c>
      <c r="M63" s="77">
        <v>0</v>
      </c>
      <c r="N63" s="74">
        <f t="shared" si="62"/>
        <v>0</v>
      </c>
      <c r="O63" s="75">
        <f t="shared" si="35"/>
        <v>0</v>
      </c>
      <c r="P63" s="73">
        <v>80119</v>
      </c>
      <c r="Q63" s="74">
        <f t="shared" si="63"/>
        <v>0.0033</v>
      </c>
      <c r="R63" s="75">
        <f t="shared" si="36"/>
        <v>0.0004</v>
      </c>
      <c r="S63" s="76">
        <f t="shared" si="37"/>
        <v>0.0033</v>
      </c>
      <c r="T63" s="75">
        <f t="shared" si="38"/>
        <v>0.0004</v>
      </c>
      <c r="U63" s="76">
        <f t="shared" si="39"/>
        <v>0.0037</v>
      </c>
      <c r="V63" s="75">
        <f t="shared" si="40"/>
        <v>0.00039600344227044826</v>
      </c>
      <c r="W63" s="77">
        <v>8665</v>
      </c>
      <c r="X63" s="77">
        <v>0</v>
      </c>
      <c r="Y63" s="73">
        <v>80119</v>
      </c>
      <c r="Z63" s="74">
        <f t="shared" si="41"/>
        <v>0.00039999999999999996</v>
      </c>
      <c r="AA63" s="75">
        <f t="shared" si="64"/>
        <v>0</v>
      </c>
      <c r="AB63" s="74">
        <f t="shared" si="43"/>
        <v>0</v>
      </c>
      <c r="AC63" s="75">
        <f t="shared" si="65"/>
        <v>0</v>
      </c>
      <c r="AD63" s="74">
        <f t="shared" si="45"/>
        <v>0.0033</v>
      </c>
      <c r="AE63" s="75">
        <f t="shared" si="66"/>
        <v>0.0004</v>
      </c>
      <c r="AF63" s="78">
        <f t="shared" si="47"/>
        <v>88784</v>
      </c>
      <c r="AG63" s="80" t="str">
        <f t="shared" si="48"/>
        <v>Y</v>
      </c>
      <c r="AH63" s="80">
        <f t="shared" si="49"/>
        <v>0</v>
      </c>
      <c r="AI63" s="81"/>
      <c r="AJ63" s="82">
        <f t="shared" si="50"/>
        <v>0</v>
      </c>
      <c r="AK63" s="82">
        <f t="shared" si="51"/>
        <v>0</v>
      </c>
      <c r="AL63" s="83">
        <f t="shared" si="52"/>
        <v>0</v>
      </c>
      <c r="AM63" s="83">
        <f t="shared" si="53"/>
        <v>0</v>
      </c>
      <c r="AN63" s="83">
        <f t="shared" si="54"/>
        <v>0</v>
      </c>
      <c r="AO63" s="83"/>
      <c r="AP63" s="82">
        <f t="shared" si="55"/>
        <v>0</v>
      </c>
      <c r="AQ63" s="82">
        <f t="shared" si="56"/>
        <v>0.0104</v>
      </c>
      <c r="AR63" s="83">
        <f t="shared" si="67"/>
        <v>0.09097714053505522</v>
      </c>
      <c r="AS63" s="83">
        <f t="shared" si="58"/>
        <v>0</v>
      </c>
      <c r="AT63" s="83">
        <f t="shared" si="59"/>
        <v>0.09427714053505522</v>
      </c>
      <c r="AU63" s="81"/>
      <c r="AV63" s="82">
        <f t="shared" si="60"/>
        <v>0</v>
      </c>
      <c r="AW63" s="82">
        <f t="shared" si="61"/>
        <v>0.0104</v>
      </c>
      <c r="AY63" s="48"/>
      <c r="BC63" s="106"/>
      <c r="BD63" s="107"/>
      <c r="BE63" s="106"/>
      <c r="BF63" s="107"/>
      <c r="BL63" s="86"/>
      <c r="BM63" s="87"/>
      <c r="BY63" s="95"/>
      <c r="BZ63" s="95"/>
      <c r="CA63" s="111"/>
      <c r="CB63" s="111"/>
      <c r="CE63" s="109"/>
      <c r="CF63" s="110"/>
      <c r="CG63" s="113"/>
      <c r="CH63" s="113"/>
    </row>
    <row r="64" spans="1:86" ht="12.75">
      <c r="A64" s="64">
        <v>41635</v>
      </c>
      <c r="B64" s="64">
        <v>41639</v>
      </c>
      <c r="C64" s="115" t="s">
        <v>61</v>
      </c>
      <c r="D64" s="39" t="s">
        <v>182</v>
      </c>
      <c r="E64" s="103">
        <v>41608</v>
      </c>
      <c r="F64" s="41" t="s">
        <v>83</v>
      </c>
      <c r="G64" s="86">
        <v>1064656092.13</v>
      </c>
      <c r="H64" s="108">
        <v>128432564.64499998</v>
      </c>
      <c r="I64" s="47">
        <v>108946</v>
      </c>
      <c r="J64" s="43">
        <v>0</v>
      </c>
      <c r="K64" s="44">
        <f t="shared" si="33"/>
        <v>0.0009000000000000001</v>
      </c>
      <c r="L64" s="66">
        <f t="shared" si="34"/>
        <v>0.0001</v>
      </c>
      <c r="M64" s="47">
        <v>0</v>
      </c>
      <c r="N64" s="44">
        <f t="shared" si="62"/>
        <v>0</v>
      </c>
      <c r="O64" s="66">
        <f t="shared" si="35"/>
        <v>0</v>
      </c>
      <c r="P64" s="43">
        <v>0</v>
      </c>
      <c r="Q64" s="44">
        <f t="shared" si="63"/>
        <v>0</v>
      </c>
      <c r="R64" s="66">
        <f t="shared" si="36"/>
        <v>0</v>
      </c>
      <c r="S64" s="46">
        <f t="shared" si="37"/>
        <v>0</v>
      </c>
      <c r="T64" s="66">
        <f t="shared" si="38"/>
        <v>0</v>
      </c>
      <c r="U64" s="46">
        <f t="shared" si="39"/>
        <v>0.0009000000000000001</v>
      </c>
      <c r="V64" s="66">
        <f t="shared" si="40"/>
        <v>0.00010232975775495504</v>
      </c>
      <c r="W64" s="47">
        <v>0</v>
      </c>
      <c r="X64" s="47">
        <v>0</v>
      </c>
      <c r="Y64" s="43">
        <v>0</v>
      </c>
      <c r="Z64" s="44">
        <f t="shared" si="41"/>
        <v>0</v>
      </c>
      <c r="AA64" s="66">
        <f t="shared" si="64"/>
        <v>0</v>
      </c>
      <c r="AB64" s="44">
        <f t="shared" si="43"/>
        <v>0</v>
      </c>
      <c r="AC64" s="66">
        <f t="shared" si="65"/>
        <v>0</v>
      </c>
      <c r="AD64" s="44">
        <f t="shared" si="45"/>
        <v>0</v>
      </c>
      <c r="AE64" s="66">
        <f t="shared" si="66"/>
        <v>0</v>
      </c>
      <c r="AF64" s="67">
        <f t="shared" si="47"/>
        <v>108946</v>
      </c>
      <c r="AG64" s="68" t="str">
        <f t="shared" si="48"/>
        <v>Y</v>
      </c>
      <c r="AH64" s="68">
        <f t="shared" si="49"/>
        <v>0</v>
      </c>
      <c r="AI64" s="69"/>
      <c r="AJ64" s="70">
        <f t="shared" si="50"/>
        <v>0</v>
      </c>
      <c r="AK64" s="70">
        <f t="shared" si="51"/>
        <v>0.0101</v>
      </c>
      <c r="AL64" s="71">
        <f t="shared" si="52"/>
        <v>0.08289611712362922</v>
      </c>
      <c r="AM64" s="71">
        <f t="shared" si="53"/>
        <v>0</v>
      </c>
      <c r="AN64" s="71">
        <f t="shared" si="54"/>
        <v>0.08</v>
      </c>
      <c r="AO64" s="71"/>
      <c r="AP64" s="70">
        <f t="shared" si="55"/>
        <v>0</v>
      </c>
      <c r="AQ64" s="70">
        <f t="shared" si="56"/>
        <v>0</v>
      </c>
      <c r="AR64" s="71">
        <f t="shared" si="67"/>
        <v>0</v>
      </c>
      <c r="AS64" s="71">
        <f t="shared" si="58"/>
        <v>0</v>
      </c>
      <c r="AT64" s="71">
        <f t="shared" si="59"/>
        <v>0</v>
      </c>
      <c r="AU64" s="63"/>
      <c r="AV64" s="70">
        <f t="shared" si="60"/>
        <v>0</v>
      </c>
      <c r="AW64" s="70">
        <f t="shared" si="61"/>
        <v>0.0101</v>
      </c>
      <c r="AY64" s="48"/>
      <c r="BC64" s="106"/>
      <c r="BD64" s="107"/>
      <c r="BE64" s="106"/>
      <c r="BF64" s="107"/>
      <c r="BL64" s="86"/>
      <c r="BM64" s="87"/>
      <c r="BY64" s="95"/>
      <c r="BZ64" s="95"/>
      <c r="CA64" s="111"/>
      <c r="CB64" s="111"/>
      <c r="CE64" s="86"/>
      <c r="CF64" s="108"/>
      <c r="CG64" s="113"/>
      <c r="CH64" s="113"/>
    </row>
    <row r="65" spans="1:86" ht="12.75">
      <c r="A65" s="79">
        <v>41635</v>
      </c>
      <c r="B65" s="79">
        <v>41639</v>
      </c>
      <c r="C65" s="114" t="s">
        <v>139</v>
      </c>
      <c r="D65" s="72" t="s">
        <v>183</v>
      </c>
      <c r="E65" s="102">
        <v>41425</v>
      </c>
      <c r="F65" s="98" t="s">
        <v>88</v>
      </c>
      <c r="G65" s="109">
        <v>137868689.27</v>
      </c>
      <c r="H65" s="110">
        <v>15625998.152999999</v>
      </c>
      <c r="I65" s="77">
        <v>18803</v>
      </c>
      <c r="J65" s="43">
        <v>0</v>
      </c>
      <c r="K65" s="74">
        <f t="shared" si="33"/>
        <v>0.0013</v>
      </c>
      <c r="L65" s="75">
        <f t="shared" si="34"/>
        <v>0.0001</v>
      </c>
      <c r="M65" s="77">
        <v>0</v>
      </c>
      <c r="N65" s="74">
        <f t="shared" si="62"/>
        <v>0</v>
      </c>
      <c r="O65" s="75">
        <f t="shared" si="35"/>
        <v>0</v>
      </c>
      <c r="P65" s="73">
        <v>0</v>
      </c>
      <c r="Q65" s="74">
        <f t="shared" si="63"/>
        <v>0</v>
      </c>
      <c r="R65" s="75">
        <f t="shared" si="36"/>
        <v>0</v>
      </c>
      <c r="S65" s="76">
        <f t="shared" si="37"/>
        <v>0</v>
      </c>
      <c r="T65" s="75">
        <f t="shared" si="38"/>
        <v>0</v>
      </c>
      <c r="U65" s="76">
        <f t="shared" si="39"/>
        <v>0.0013</v>
      </c>
      <c r="V65" s="75">
        <f t="shared" si="40"/>
        <v>0.00013638339567569602</v>
      </c>
      <c r="W65" s="77">
        <v>18803</v>
      </c>
      <c r="X65" s="77">
        <v>0</v>
      </c>
      <c r="Y65" s="73">
        <v>0</v>
      </c>
      <c r="Z65" s="74">
        <f t="shared" si="41"/>
        <v>0.0013</v>
      </c>
      <c r="AA65" s="75">
        <f t="shared" si="64"/>
        <v>0.0001</v>
      </c>
      <c r="AB65" s="74">
        <f t="shared" si="43"/>
        <v>0</v>
      </c>
      <c r="AC65" s="75">
        <f t="shared" si="65"/>
        <v>0</v>
      </c>
      <c r="AD65" s="74">
        <f t="shared" si="45"/>
        <v>0</v>
      </c>
      <c r="AE65" s="75">
        <f t="shared" si="66"/>
        <v>0</v>
      </c>
      <c r="AF65" s="78">
        <f t="shared" si="47"/>
        <v>18803</v>
      </c>
      <c r="AG65" s="80" t="str">
        <f t="shared" si="48"/>
        <v>Y</v>
      </c>
      <c r="AH65" s="80">
        <f t="shared" si="49"/>
        <v>0</v>
      </c>
      <c r="AI65" s="81"/>
      <c r="AJ65" s="82">
        <f t="shared" si="50"/>
        <v>0</v>
      </c>
      <c r="AK65" s="82">
        <f t="shared" si="51"/>
        <v>0.0101</v>
      </c>
      <c r="AL65" s="83">
        <f t="shared" si="52"/>
        <v>0.08823032482154168</v>
      </c>
      <c r="AM65" s="83">
        <f t="shared" si="53"/>
        <v>0</v>
      </c>
      <c r="AN65" s="83">
        <f t="shared" si="54"/>
        <v>0.09</v>
      </c>
      <c r="AO65" s="83"/>
      <c r="AP65" s="82">
        <f t="shared" si="55"/>
        <v>0</v>
      </c>
      <c r="AQ65" s="82">
        <f t="shared" si="56"/>
        <v>0</v>
      </c>
      <c r="AR65" s="83">
        <f t="shared" si="67"/>
        <v>0</v>
      </c>
      <c r="AS65" s="83">
        <f t="shared" si="58"/>
        <v>0</v>
      </c>
      <c r="AT65" s="83">
        <f t="shared" si="59"/>
        <v>0</v>
      </c>
      <c r="AU65" s="81"/>
      <c r="AV65" s="82">
        <f t="shared" si="60"/>
        <v>0</v>
      </c>
      <c r="AW65" s="82">
        <f t="shared" si="61"/>
        <v>0.0101</v>
      </c>
      <c r="AY65" s="48"/>
      <c r="BC65" s="106"/>
      <c r="BD65" s="107"/>
      <c r="BE65" s="106"/>
      <c r="BF65" s="107"/>
      <c r="BL65" s="86"/>
      <c r="BM65" s="87"/>
      <c r="BY65" s="95"/>
      <c r="BZ65" s="95"/>
      <c r="CA65" s="111"/>
      <c r="CB65" s="111"/>
      <c r="CE65" s="109"/>
      <c r="CF65" s="110"/>
      <c r="CG65" s="113"/>
      <c r="CH65" s="113"/>
    </row>
    <row r="66" spans="1:86" ht="12.75">
      <c r="A66" s="64">
        <v>41635</v>
      </c>
      <c r="B66" s="64">
        <v>41639</v>
      </c>
      <c r="C66" s="115" t="s">
        <v>217</v>
      </c>
      <c r="D66" s="39" t="s">
        <v>0</v>
      </c>
      <c r="E66" s="103">
        <v>41425</v>
      </c>
      <c r="F66" s="41" t="s">
        <v>84</v>
      </c>
      <c r="G66" s="86">
        <v>208241628.98</v>
      </c>
      <c r="H66" s="108">
        <v>23553014.766000003</v>
      </c>
      <c r="I66" s="47">
        <v>316</v>
      </c>
      <c r="J66" s="43">
        <v>0</v>
      </c>
      <c r="K66" s="44">
        <f t="shared" si="33"/>
        <v>0.0001</v>
      </c>
      <c r="L66" s="66">
        <f t="shared" si="34"/>
        <v>0</v>
      </c>
      <c r="M66" s="47">
        <v>0</v>
      </c>
      <c r="N66" s="44">
        <f t="shared" si="62"/>
        <v>0</v>
      </c>
      <c r="O66" s="66">
        <f t="shared" si="35"/>
        <v>0</v>
      </c>
      <c r="P66" s="43">
        <v>0</v>
      </c>
      <c r="Q66" s="44">
        <f t="shared" si="63"/>
        <v>0</v>
      </c>
      <c r="R66" s="66">
        <f t="shared" si="36"/>
        <v>0</v>
      </c>
      <c r="S66" s="46">
        <f t="shared" si="37"/>
        <v>0</v>
      </c>
      <c r="T66" s="66">
        <f t="shared" si="38"/>
        <v>0</v>
      </c>
      <c r="U66" s="46">
        <f t="shared" si="39"/>
        <v>0.0001</v>
      </c>
      <c r="V66" s="66">
        <f t="shared" si="40"/>
        <v>1.517467960406463E-06</v>
      </c>
      <c r="W66" s="47">
        <v>316</v>
      </c>
      <c r="X66" s="47">
        <v>0</v>
      </c>
      <c r="Y66" s="43">
        <v>0</v>
      </c>
      <c r="Z66" s="44">
        <f t="shared" si="41"/>
        <v>0.0001</v>
      </c>
      <c r="AA66" s="66">
        <f t="shared" si="64"/>
        <v>0</v>
      </c>
      <c r="AB66" s="44">
        <f t="shared" si="43"/>
        <v>0</v>
      </c>
      <c r="AC66" s="66">
        <f t="shared" si="65"/>
        <v>0</v>
      </c>
      <c r="AD66" s="44">
        <f t="shared" si="45"/>
        <v>0</v>
      </c>
      <c r="AE66" s="66">
        <f t="shared" si="66"/>
        <v>0</v>
      </c>
      <c r="AF66" s="67">
        <f t="shared" si="47"/>
        <v>316</v>
      </c>
      <c r="AG66" s="68" t="str">
        <f t="shared" si="48"/>
        <v>Y</v>
      </c>
      <c r="AH66" s="68">
        <f t="shared" si="49"/>
        <v>0</v>
      </c>
      <c r="AI66" s="69"/>
      <c r="AJ66" s="70">
        <f t="shared" si="50"/>
        <v>0</v>
      </c>
      <c r="AK66" s="70">
        <f t="shared" si="51"/>
        <v>0</v>
      </c>
      <c r="AL66" s="71">
        <f t="shared" si="52"/>
        <v>0</v>
      </c>
      <c r="AM66" s="71">
        <f t="shared" si="53"/>
        <v>0</v>
      </c>
      <c r="AN66" s="71">
        <f t="shared" si="54"/>
        <v>0</v>
      </c>
      <c r="AO66" s="71"/>
      <c r="AP66" s="70">
        <f t="shared" si="55"/>
        <v>0</v>
      </c>
      <c r="AQ66" s="70">
        <f t="shared" si="56"/>
        <v>0</v>
      </c>
      <c r="AR66" s="71">
        <f t="shared" si="67"/>
        <v>0</v>
      </c>
      <c r="AS66" s="71">
        <f t="shared" si="58"/>
        <v>0</v>
      </c>
      <c r="AT66" s="71">
        <f t="shared" si="59"/>
        <v>0</v>
      </c>
      <c r="AU66" s="63"/>
      <c r="AV66" s="70">
        <f t="shared" si="60"/>
        <v>0</v>
      </c>
      <c r="AW66" s="70">
        <f t="shared" si="61"/>
        <v>0</v>
      </c>
      <c r="AY66" s="48"/>
      <c r="BC66" s="106"/>
      <c r="BD66" s="107"/>
      <c r="BE66" s="106"/>
      <c r="BF66" s="107"/>
      <c r="BL66" s="86"/>
      <c r="BM66" s="87"/>
      <c r="BY66" s="95"/>
      <c r="BZ66" s="95"/>
      <c r="CA66" s="111"/>
      <c r="CB66" s="111"/>
      <c r="CE66" s="86"/>
      <c r="CF66" s="108"/>
      <c r="CG66" s="113"/>
      <c r="CH66" s="113"/>
    </row>
    <row r="67" spans="1:86" ht="12.75">
      <c r="A67" s="79">
        <v>41627</v>
      </c>
      <c r="B67" s="79">
        <v>41641</v>
      </c>
      <c r="C67" s="114" t="s">
        <v>228</v>
      </c>
      <c r="D67" s="72" t="s">
        <v>9</v>
      </c>
      <c r="E67" s="102">
        <v>41486</v>
      </c>
      <c r="F67" s="98" t="s">
        <v>19</v>
      </c>
      <c r="G67" s="109">
        <v>795246819.03</v>
      </c>
      <c r="H67" s="110">
        <v>133014418.93</v>
      </c>
      <c r="I67" s="77">
        <v>0</v>
      </c>
      <c r="J67" s="43">
        <v>0</v>
      </c>
      <c r="K67" s="74">
        <f t="shared" si="33"/>
        <v>0</v>
      </c>
      <c r="L67" s="75">
        <f t="shared" si="34"/>
        <v>0</v>
      </c>
      <c r="M67" s="77">
        <v>0</v>
      </c>
      <c r="N67" s="74">
        <f t="shared" si="62"/>
        <v>0</v>
      </c>
      <c r="O67" s="75">
        <f t="shared" si="35"/>
        <v>0</v>
      </c>
      <c r="P67" s="73">
        <v>0</v>
      </c>
      <c r="Q67" s="74">
        <f t="shared" si="63"/>
        <v>0</v>
      </c>
      <c r="R67" s="75">
        <f t="shared" si="36"/>
        <v>0</v>
      </c>
      <c r="S67" s="76">
        <f t="shared" si="37"/>
        <v>0</v>
      </c>
      <c r="T67" s="75">
        <f t="shared" si="38"/>
        <v>0</v>
      </c>
      <c r="U67" s="76">
        <f t="shared" si="39"/>
        <v>0</v>
      </c>
      <c r="V67" s="75">
        <f t="shared" si="40"/>
        <v>0</v>
      </c>
      <c r="W67" s="77">
        <v>0</v>
      </c>
      <c r="X67" s="77">
        <v>0</v>
      </c>
      <c r="Y67" s="73">
        <v>0</v>
      </c>
      <c r="Z67" s="74">
        <f t="shared" si="41"/>
        <v>0</v>
      </c>
      <c r="AA67" s="75">
        <f t="shared" si="64"/>
        <v>0</v>
      </c>
      <c r="AB67" s="74">
        <f t="shared" si="43"/>
        <v>0</v>
      </c>
      <c r="AC67" s="75">
        <f t="shared" si="65"/>
        <v>0</v>
      </c>
      <c r="AD67" s="74">
        <f t="shared" si="45"/>
        <v>0</v>
      </c>
      <c r="AE67" s="75">
        <f t="shared" si="66"/>
        <v>0</v>
      </c>
      <c r="AF67" s="78">
        <f t="shared" si="47"/>
        <v>0</v>
      </c>
      <c r="AG67" s="80">
        <f t="shared" si="48"/>
        <v>0</v>
      </c>
      <c r="AH67" s="80">
        <f t="shared" si="49"/>
        <v>0</v>
      </c>
      <c r="AI67" s="81"/>
      <c r="AJ67" s="82">
        <f t="shared" si="50"/>
        <v>0</v>
      </c>
      <c r="AK67" s="82">
        <f t="shared" si="51"/>
        <v>0</v>
      </c>
      <c r="AL67" s="83">
        <f t="shared" si="52"/>
        <v>0</v>
      </c>
      <c r="AM67" s="83">
        <f t="shared" si="53"/>
        <v>0</v>
      </c>
      <c r="AN67" s="83">
        <f t="shared" si="54"/>
        <v>0</v>
      </c>
      <c r="AO67" s="83"/>
      <c r="AP67" s="82">
        <f t="shared" si="55"/>
        <v>0</v>
      </c>
      <c r="AQ67" s="82">
        <f t="shared" si="56"/>
        <v>0</v>
      </c>
      <c r="AR67" s="83">
        <f t="shared" si="67"/>
        <v>0</v>
      </c>
      <c r="AS67" s="83">
        <f t="shared" si="58"/>
        <v>0</v>
      </c>
      <c r="AT67" s="83">
        <f t="shared" si="59"/>
        <v>0</v>
      </c>
      <c r="AU67" s="81"/>
      <c r="AV67" s="82">
        <f t="shared" si="60"/>
        <v>0</v>
      </c>
      <c r="AW67" s="82">
        <f t="shared" si="61"/>
        <v>0</v>
      </c>
      <c r="AY67" s="48"/>
      <c r="BC67" s="106"/>
      <c r="BD67" s="107"/>
      <c r="BE67" s="106"/>
      <c r="BF67" s="107"/>
      <c r="BL67" s="86"/>
      <c r="BM67" s="87"/>
      <c r="BY67" s="95"/>
      <c r="BZ67" s="95"/>
      <c r="CA67" s="111"/>
      <c r="CB67" s="111"/>
      <c r="CE67" s="109"/>
      <c r="CF67" s="110"/>
      <c r="CG67" s="113"/>
      <c r="CH67" s="113"/>
    </row>
    <row r="68" spans="1:86" ht="12.75">
      <c r="A68" s="64">
        <v>41614</v>
      </c>
      <c r="B68" s="64">
        <v>41618</v>
      </c>
      <c r="C68" s="115" t="s">
        <v>218</v>
      </c>
      <c r="D68" s="39" t="s">
        <v>10</v>
      </c>
      <c r="E68" s="103">
        <v>41486</v>
      </c>
      <c r="F68" s="41" t="s">
        <v>15</v>
      </c>
      <c r="G68" s="86">
        <v>252188708</v>
      </c>
      <c r="H68" s="108">
        <v>11451823.959</v>
      </c>
      <c r="I68" s="47">
        <v>1368857</v>
      </c>
      <c r="J68" s="43">
        <v>0</v>
      </c>
      <c r="K68" s="44">
        <f t="shared" si="33"/>
        <v>0.12</v>
      </c>
      <c r="L68" s="66">
        <f t="shared" si="34"/>
        <v>0.0054</v>
      </c>
      <c r="M68" s="47">
        <v>0</v>
      </c>
      <c r="N68" s="44">
        <f t="shared" si="62"/>
        <v>0</v>
      </c>
      <c r="O68" s="66">
        <f t="shared" si="35"/>
        <v>0</v>
      </c>
      <c r="P68" s="43">
        <v>0</v>
      </c>
      <c r="Q68" s="44">
        <f t="shared" si="63"/>
        <v>0</v>
      </c>
      <c r="R68" s="66">
        <f t="shared" si="36"/>
        <v>0</v>
      </c>
      <c r="S68" s="46">
        <f t="shared" si="37"/>
        <v>0</v>
      </c>
      <c r="T68" s="66">
        <f t="shared" si="38"/>
        <v>0</v>
      </c>
      <c r="U68" s="46">
        <f t="shared" si="39"/>
        <v>0.12</v>
      </c>
      <c r="V68" s="66">
        <f t="shared" si="40"/>
        <v>0.005427907581016672</v>
      </c>
      <c r="W68" s="47">
        <v>113334</v>
      </c>
      <c r="X68" s="47">
        <v>0</v>
      </c>
      <c r="Y68" s="43">
        <v>0</v>
      </c>
      <c r="Z68" s="44">
        <f t="shared" si="41"/>
        <v>0.009999999999999998</v>
      </c>
      <c r="AA68" s="66">
        <f t="shared" si="64"/>
        <v>0.0004</v>
      </c>
      <c r="AB68" s="44">
        <f t="shared" si="43"/>
        <v>0</v>
      </c>
      <c r="AC68" s="66">
        <f t="shared" si="65"/>
        <v>0</v>
      </c>
      <c r="AD68" s="44">
        <f t="shared" si="45"/>
        <v>0</v>
      </c>
      <c r="AE68" s="66">
        <f t="shared" si="66"/>
        <v>0</v>
      </c>
      <c r="AF68" s="67">
        <f t="shared" si="47"/>
        <v>1368857</v>
      </c>
      <c r="AG68" s="68">
        <f t="shared" si="48"/>
        <v>0</v>
      </c>
      <c r="AH68" s="68">
        <f t="shared" si="49"/>
        <v>0</v>
      </c>
      <c r="AI68" s="69"/>
      <c r="AJ68" s="70">
        <f t="shared" si="50"/>
        <v>0</v>
      </c>
      <c r="AK68" s="70">
        <f t="shared" si="51"/>
        <v>0.0154</v>
      </c>
      <c r="AL68" s="71">
        <f t="shared" si="52"/>
        <v>0.2202170666462303</v>
      </c>
      <c r="AM68" s="71">
        <f t="shared" si="53"/>
        <v>0</v>
      </c>
      <c r="AN68" s="71">
        <f t="shared" si="54"/>
        <v>0.34</v>
      </c>
      <c r="AO68" s="71"/>
      <c r="AP68" s="70">
        <f t="shared" si="55"/>
        <v>0</v>
      </c>
      <c r="AQ68" s="70">
        <f t="shared" si="56"/>
        <v>0</v>
      </c>
      <c r="AR68" s="71">
        <f t="shared" si="67"/>
        <v>0</v>
      </c>
      <c r="AS68" s="71">
        <f t="shared" si="58"/>
        <v>0</v>
      </c>
      <c r="AT68" s="71">
        <f t="shared" si="59"/>
        <v>0</v>
      </c>
      <c r="AU68" s="63"/>
      <c r="AV68" s="70">
        <f t="shared" si="60"/>
        <v>0</v>
      </c>
      <c r="AW68" s="70">
        <f t="shared" si="61"/>
        <v>0.0154</v>
      </c>
      <c r="AY68" s="48"/>
      <c r="BC68" s="106"/>
      <c r="BD68" s="107"/>
      <c r="BE68" s="106"/>
      <c r="BF68" s="107"/>
      <c r="BL68" s="86"/>
      <c r="BM68" s="87"/>
      <c r="BY68" s="95"/>
      <c r="BZ68" s="95"/>
      <c r="CA68" s="111"/>
      <c r="CB68" s="111"/>
      <c r="CE68" s="86"/>
      <c r="CF68" s="108"/>
      <c r="CG68" s="113"/>
      <c r="CH68" s="113"/>
    </row>
    <row r="69" spans="1:86" ht="12.75">
      <c r="A69" s="79">
        <v>41634</v>
      </c>
      <c r="B69" s="79">
        <v>41638</v>
      </c>
      <c r="C69" s="114" t="s">
        <v>192</v>
      </c>
      <c r="D69" s="72" t="s">
        <v>254</v>
      </c>
      <c r="E69" s="102">
        <v>41486</v>
      </c>
      <c r="F69" s="98" t="s">
        <v>233</v>
      </c>
      <c r="G69" s="109">
        <v>24635105.89</v>
      </c>
      <c r="H69" s="110">
        <v>1424353.428</v>
      </c>
      <c r="I69" s="77">
        <v>323331</v>
      </c>
      <c r="J69" s="43">
        <v>0</v>
      </c>
      <c r="K69" s="74">
        <f t="shared" si="33"/>
        <v>0.228</v>
      </c>
      <c r="L69" s="75">
        <f t="shared" si="34"/>
        <v>0.0131</v>
      </c>
      <c r="M69" s="77">
        <v>0</v>
      </c>
      <c r="N69" s="74">
        <f t="shared" si="62"/>
        <v>0</v>
      </c>
      <c r="O69" s="75">
        <f t="shared" si="35"/>
        <v>0</v>
      </c>
      <c r="P69" s="73">
        <v>0</v>
      </c>
      <c r="Q69" s="74">
        <f t="shared" si="63"/>
        <v>0</v>
      </c>
      <c r="R69" s="75">
        <f t="shared" si="36"/>
        <v>0</v>
      </c>
      <c r="S69" s="76">
        <f t="shared" si="37"/>
        <v>0</v>
      </c>
      <c r="T69" s="75">
        <f t="shared" si="38"/>
        <v>0</v>
      </c>
      <c r="U69" s="76">
        <f t="shared" si="39"/>
        <v>0.228</v>
      </c>
      <c r="V69" s="75">
        <f t="shared" si="40"/>
        <v>0.013124806584705936</v>
      </c>
      <c r="W69" s="77">
        <v>0</v>
      </c>
      <c r="X69" s="77">
        <v>0</v>
      </c>
      <c r="Y69" s="73">
        <v>0</v>
      </c>
      <c r="Z69" s="74">
        <f t="shared" si="41"/>
        <v>0</v>
      </c>
      <c r="AA69" s="75">
        <f t="shared" si="64"/>
        <v>0</v>
      </c>
      <c r="AB69" s="74">
        <f t="shared" si="43"/>
        <v>0</v>
      </c>
      <c r="AC69" s="75">
        <f t="shared" si="65"/>
        <v>0</v>
      </c>
      <c r="AD69" s="74">
        <f t="shared" si="45"/>
        <v>0</v>
      </c>
      <c r="AE69" s="75">
        <f t="shared" si="66"/>
        <v>0</v>
      </c>
      <c r="AF69" s="78">
        <f t="shared" si="47"/>
        <v>323331</v>
      </c>
      <c r="AG69" s="80">
        <f t="shared" si="48"/>
        <v>0</v>
      </c>
      <c r="AH69" s="80">
        <f t="shared" si="49"/>
        <v>0</v>
      </c>
      <c r="AI69" s="81"/>
      <c r="AJ69" s="82">
        <f t="shared" si="50"/>
        <v>0.0031000000000000003</v>
      </c>
      <c r="AK69" s="82">
        <f t="shared" si="51"/>
        <v>0.023100000000000002</v>
      </c>
      <c r="AL69" s="83">
        <f t="shared" si="52"/>
        <v>0.172956412402442</v>
      </c>
      <c r="AM69" s="83">
        <f t="shared" si="53"/>
        <v>0.06</v>
      </c>
      <c r="AN69" s="83">
        <f t="shared" si="54"/>
        <v>0.4</v>
      </c>
      <c r="AO69" s="83"/>
      <c r="AP69" s="82">
        <f t="shared" si="55"/>
        <v>0</v>
      </c>
      <c r="AQ69" s="82">
        <f t="shared" si="56"/>
        <v>0</v>
      </c>
      <c r="AR69" s="83">
        <f t="shared" si="67"/>
        <v>0</v>
      </c>
      <c r="AS69" s="83">
        <f t="shared" si="58"/>
        <v>0</v>
      </c>
      <c r="AT69" s="83">
        <f t="shared" si="59"/>
        <v>0</v>
      </c>
      <c r="AU69" s="81"/>
      <c r="AV69" s="82">
        <f t="shared" si="60"/>
        <v>0.0031000000000000003</v>
      </c>
      <c r="AW69" s="82">
        <f t="shared" si="61"/>
        <v>0.023100000000000002</v>
      </c>
      <c r="AY69" s="48"/>
      <c r="BC69" s="106"/>
      <c r="BD69" s="107"/>
      <c r="BE69" s="106"/>
      <c r="BF69" s="107"/>
      <c r="BL69" s="86"/>
      <c r="BM69" s="87"/>
      <c r="BY69" s="95"/>
      <c r="BZ69" s="95"/>
      <c r="CA69" s="111"/>
      <c r="CB69" s="111"/>
      <c r="CE69" s="109"/>
      <c r="CF69" s="110"/>
      <c r="CG69" s="113"/>
      <c r="CH69" s="113"/>
    </row>
    <row r="70" spans="1:86" ht="12.75">
      <c r="A70" s="64">
        <v>41634</v>
      </c>
      <c r="B70" s="64">
        <v>41638</v>
      </c>
      <c r="C70" s="115" t="s">
        <v>210</v>
      </c>
      <c r="D70" s="39" t="s">
        <v>238</v>
      </c>
      <c r="E70" s="103">
        <v>41517</v>
      </c>
      <c r="F70" s="41" t="s">
        <v>234</v>
      </c>
      <c r="G70" s="86">
        <v>13301509.76</v>
      </c>
      <c r="H70" s="108">
        <v>1236656.87</v>
      </c>
      <c r="I70" s="47">
        <v>176327</v>
      </c>
      <c r="J70" s="43">
        <v>0</v>
      </c>
      <c r="K70" s="44">
        <f t="shared" si="33"/>
        <v>0.143</v>
      </c>
      <c r="L70" s="66">
        <f t="shared" si="34"/>
        <v>0.0133</v>
      </c>
      <c r="M70" s="47">
        <v>115899</v>
      </c>
      <c r="N70" s="44">
        <f t="shared" si="62"/>
        <v>0.094</v>
      </c>
      <c r="O70" s="66">
        <f t="shared" si="35"/>
        <v>0.0087</v>
      </c>
      <c r="P70" s="43">
        <v>56586</v>
      </c>
      <c r="Q70" s="44">
        <f t="shared" si="63"/>
        <v>0.046</v>
      </c>
      <c r="R70" s="66">
        <f t="shared" si="36"/>
        <v>0.0043</v>
      </c>
      <c r="S70" s="46">
        <f t="shared" si="37"/>
        <v>0.14</v>
      </c>
      <c r="T70" s="66">
        <f t="shared" si="38"/>
        <v>0.013</v>
      </c>
      <c r="U70" s="46">
        <f t="shared" si="39"/>
        <v>0.283</v>
      </c>
      <c r="V70" s="66">
        <f t="shared" si="40"/>
        <v>0.026223489385313204</v>
      </c>
      <c r="W70" s="47">
        <v>0</v>
      </c>
      <c r="X70" s="47">
        <v>115899</v>
      </c>
      <c r="Y70" s="43">
        <v>56586</v>
      </c>
      <c r="Z70" s="44">
        <f t="shared" si="41"/>
        <v>0</v>
      </c>
      <c r="AA70" s="66">
        <f t="shared" si="64"/>
        <v>0</v>
      </c>
      <c r="AB70" s="44">
        <f t="shared" si="43"/>
        <v>0.094</v>
      </c>
      <c r="AC70" s="66">
        <f t="shared" si="65"/>
        <v>0.0087</v>
      </c>
      <c r="AD70" s="44">
        <f t="shared" si="45"/>
        <v>0.046</v>
      </c>
      <c r="AE70" s="66">
        <f t="shared" si="66"/>
        <v>0.0043</v>
      </c>
      <c r="AF70" s="67">
        <f t="shared" si="47"/>
        <v>348812</v>
      </c>
      <c r="AG70" s="68">
        <f t="shared" si="48"/>
        <v>0</v>
      </c>
      <c r="AH70" s="68">
        <f t="shared" si="49"/>
        <v>0</v>
      </c>
      <c r="AI70" s="69"/>
      <c r="AJ70" s="70">
        <f t="shared" si="50"/>
        <v>0.003299999999999999</v>
      </c>
      <c r="AK70" s="70">
        <f t="shared" si="51"/>
        <v>0.0233</v>
      </c>
      <c r="AL70" s="71">
        <f t="shared" si="52"/>
        <v>0.10756023018737607</v>
      </c>
      <c r="AM70" s="71">
        <f t="shared" si="53"/>
        <v>0.04</v>
      </c>
      <c r="AN70" s="71">
        <f t="shared" si="54"/>
        <v>0.25</v>
      </c>
      <c r="AO70" s="71"/>
      <c r="AP70" s="70">
        <f t="shared" si="55"/>
        <v>0.002999999999999999</v>
      </c>
      <c r="AQ70" s="70">
        <f t="shared" si="56"/>
        <v>0.023</v>
      </c>
      <c r="AR70" s="71">
        <f t="shared" si="67"/>
        <v>0.10756023018737607</v>
      </c>
      <c r="AS70" s="71">
        <f t="shared" si="58"/>
        <v>0.03243976981262395</v>
      </c>
      <c r="AT70" s="71">
        <f t="shared" si="59"/>
        <v>0.24756023018737608</v>
      </c>
      <c r="AU70" s="63"/>
      <c r="AV70" s="70">
        <f t="shared" si="60"/>
        <v>0.006299999999999998</v>
      </c>
      <c r="AW70" s="70">
        <f t="shared" si="61"/>
        <v>0.0463</v>
      </c>
      <c r="AY70" s="48"/>
      <c r="BC70" s="106"/>
      <c r="BD70" s="107"/>
      <c r="BE70" s="106"/>
      <c r="BF70" s="107"/>
      <c r="BL70" s="86"/>
      <c r="BM70" s="87"/>
      <c r="BY70" s="95"/>
      <c r="BZ70" s="95"/>
      <c r="CA70" s="111"/>
      <c r="CB70" s="111"/>
      <c r="CE70" s="86"/>
      <c r="CF70" s="108"/>
      <c r="CG70" s="113"/>
      <c r="CH70" s="113"/>
    </row>
    <row r="71" spans="1:86" ht="12.75">
      <c r="A71" s="79">
        <v>41634</v>
      </c>
      <c r="B71" s="79">
        <v>41638</v>
      </c>
      <c r="C71" s="114" t="s">
        <v>111</v>
      </c>
      <c r="D71" s="72" t="s">
        <v>252</v>
      </c>
      <c r="E71" s="102">
        <v>41333</v>
      </c>
      <c r="F71" s="98" t="s">
        <v>235</v>
      </c>
      <c r="G71" s="109">
        <v>16922226.25</v>
      </c>
      <c r="H71" s="110">
        <v>1572279.043</v>
      </c>
      <c r="I71" s="77">
        <v>0</v>
      </c>
      <c r="J71" s="43">
        <v>0</v>
      </c>
      <c r="K71" s="74">
        <f t="shared" si="33"/>
        <v>0</v>
      </c>
      <c r="L71" s="75">
        <f t="shared" si="34"/>
        <v>0</v>
      </c>
      <c r="M71" s="77">
        <v>0</v>
      </c>
      <c r="N71" s="74">
        <f t="shared" si="62"/>
        <v>0</v>
      </c>
      <c r="O71" s="75">
        <f t="shared" si="35"/>
        <v>0</v>
      </c>
      <c r="P71" s="73">
        <v>0</v>
      </c>
      <c r="Q71" s="74">
        <f t="shared" si="63"/>
        <v>0</v>
      </c>
      <c r="R71" s="75">
        <f t="shared" si="36"/>
        <v>0</v>
      </c>
      <c r="S71" s="76">
        <f t="shared" si="37"/>
        <v>0</v>
      </c>
      <c r="T71" s="75">
        <f t="shared" si="38"/>
        <v>0</v>
      </c>
      <c r="U71" s="76">
        <f t="shared" si="39"/>
        <v>0</v>
      </c>
      <c r="V71" s="75">
        <f t="shared" si="40"/>
        <v>0</v>
      </c>
      <c r="W71" s="77">
        <v>0</v>
      </c>
      <c r="X71" s="77">
        <v>0</v>
      </c>
      <c r="Y71" s="73">
        <v>0</v>
      </c>
      <c r="Z71" s="74">
        <f t="shared" si="41"/>
        <v>0</v>
      </c>
      <c r="AA71" s="75">
        <f t="shared" si="64"/>
        <v>0</v>
      </c>
      <c r="AB71" s="74">
        <f t="shared" si="43"/>
        <v>0</v>
      </c>
      <c r="AC71" s="75">
        <f t="shared" si="65"/>
        <v>0</v>
      </c>
      <c r="AD71" s="74">
        <f t="shared" si="45"/>
        <v>0</v>
      </c>
      <c r="AE71" s="75">
        <f t="shared" si="66"/>
        <v>0</v>
      </c>
      <c r="AF71" s="78">
        <f t="shared" si="47"/>
        <v>0</v>
      </c>
      <c r="AG71" s="80">
        <f t="shared" si="48"/>
        <v>0</v>
      </c>
      <c r="AH71" s="80">
        <f t="shared" si="49"/>
        <v>0</v>
      </c>
      <c r="AI71" s="81"/>
      <c r="AJ71" s="82">
        <f t="shared" si="50"/>
        <v>0</v>
      </c>
      <c r="AK71" s="82">
        <f t="shared" si="51"/>
        <v>0</v>
      </c>
      <c r="AL71" s="83">
        <f t="shared" si="52"/>
        <v>0</v>
      </c>
      <c r="AM71" s="83">
        <f t="shared" si="53"/>
        <v>0</v>
      </c>
      <c r="AN71" s="83">
        <f t="shared" si="54"/>
        <v>0</v>
      </c>
      <c r="AO71" s="83"/>
      <c r="AP71" s="82">
        <f t="shared" si="55"/>
        <v>0</v>
      </c>
      <c r="AQ71" s="82">
        <f t="shared" si="56"/>
        <v>0</v>
      </c>
      <c r="AR71" s="83">
        <f t="shared" si="67"/>
        <v>0</v>
      </c>
      <c r="AS71" s="83">
        <f t="shared" si="58"/>
        <v>0</v>
      </c>
      <c r="AT71" s="83">
        <f t="shared" si="59"/>
        <v>0</v>
      </c>
      <c r="AU71" s="81"/>
      <c r="AV71" s="82">
        <f t="shared" si="60"/>
        <v>0</v>
      </c>
      <c r="AW71" s="82">
        <f t="shared" si="61"/>
        <v>0</v>
      </c>
      <c r="AY71" s="48"/>
      <c r="BC71" s="106"/>
      <c r="BD71" s="107"/>
      <c r="BE71" s="106"/>
      <c r="BF71" s="107"/>
      <c r="BL71" s="86"/>
      <c r="BM71" s="87"/>
      <c r="BY71" s="95"/>
      <c r="BZ71" s="95"/>
      <c r="CA71" s="111"/>
      <c r="CB71" s="111"/>
      <c r="CE71" s="109"/>
      <c r="CF71" s="110"/>
      <c r="CG71" s="113"/>
      <c r="CH71" s="113"/>
    </row>
    <row r="72" spans="1:86" ht="12.75">
      <c r="A72" s="64">
        <v>41635</v>
      </c>
      <c r="B72" s="64">
        <v>41639</v>
      </c>
      <c r="C72" s="115" t="s">
        <v>256</v>
      </c>
      <c r="D72" s="39" t="s">
        <v>264</v>
      </c>
      <c r="E72" s="103">
        <v>41486</v>
      </c>
      <c r="F72" s="41" t="s">
        <v>257</v>
      </c>
      <c r="G72" s="86">
        <v>1395546973.7000003</v>
      </c>
      <c r="H72" s="108">
        <v>138871058.36200002</v>
      </c>
      <c r="I72" s="47">
        <v>0</v>
      </c>
      <c r="J72" s="43">
        <v>0</v>
      </c>
      <c r="K72" s="44">
        <f>IF(AG72="y",ROUNDUP(I72/H72,4),ROUNDUP(I72/H72,3))</f>
        <v>0</v>
      </c>
      <c r="L72" s="66">
        <f>ROUND(I72/G72,4)</f>
        <v>0</v>
      </c>
      <c r="M72" s="47">
        <v>262790</v>
      </c>
      <c r="N72" s="44">
        <f t="shared" si="62"/>
        <v>0.0019</v>
      </c>
      <c r="O72" s="66">
        <f>ROUND(M72/G72,4)</f>
        <v>0.0002</v>
      </c>
      <c r="P72" s="43">
        <v>0</v>
      </c>
      <c r="Q72" s="44">
        <f t="shared" si="63"/>
        <v>0</v>
      </c>
      <c r="R72" s="66">
        <f>ROUND(P72/G72,4)</f>
        <v>0</v>
      </c>
      <c r="S72" s="46">
        <f aca="true" t="shared" si="68" ref="S72:T74">N72+Q72</f>
        <v>0.0019</v>
      </c>
      <c r="T72" s="66">
        <f t="shared" si="68"/>
        <v>0.0002</v>
      </c>
      <c r="U72" s="46">
        <f>K72+N72+Q72</f>
        <v>0.0019</v>
      </c>
      <c r="V72" s="66">
        <f>(I72+M72+P72)/G72</f>
        <v>0.00018830609427876685</v>
      </c>
      <c r="W72" s="47">
        <v>0</v>
      </c>
      <c r="X72" s="47">
        <v>262790</v>
      </c>
      <c r="Y72" s="43">
        <v>0</v>
      </c>
      <c r="Z72" s="44">
        <f>IF($AG72="y",ROUNDUP(W72/$H72,4),ROUNDUP(W72/$H72,3))</f>
        <v>0</v>
      </c>
      <c r="AA72" s="66">
        <f>ROUND(W72/G72,4)</f>
        <v>0</v>
      </c>
      <c r="AB72" s="44">
        <f>IF($AG72="y",ROUNDUP(X72/$H72,4),ROUNDUP(X72/$H72,3))</f>
        <v>0.0019</v>
      </c>
      <c r="AC72" s="66">
        <f>ROUND(X72/G72,4)</f>
        <v>0.0002</v>
      </c>
      <c r="AD72" s="44">
        <f>IF($AG72="y",ROUNDUP(Y72/$H72,4),ROUNDUP(Y72/$H72,3))</f>
        <v>0</v>
      </c>
      <c r="AE72" s="66">
        <f>ROUND(Y72/G72,4)</f>
        <v>0</v>
      </c>
      <c r="AF72" s="67">
        <f>+I72+M72+P72</f>
        <v>262790</v>
      </c>
      <c r="AG72" s="68" t="s">
        <v>258</v>
      </c>
      <c r="AH72" s="68">
        <f>tef_CE(C72)</f>
        <v>0</v>
      </c>
      <c r="AI72" s="69"/>
      <c r="AJ72" s="70">
        <f>IF(L72-0.01&lt;0,0,L72-0.01)</f>
        <v>0</v>
      </c>
      <c r="AK72" s="70">
        <f>IF(L72=0,0,(L72+0.01))</f>
        <v>0</v>
      </c>
      <c r="AL72" s="71">
        <f>IF(L72=0,0,($G72*0.01)/$H72)</f>
        <v>0</v>
      </c>
      <c r="AM72" s="71">
        <f>IF(K72-AL72&lt;0,0,ROUND(K72-AL72,2))</f>
        <v>0</v>
      </c>
      <c r="AN72" s="71">
        <f>ROUND(K72+AL72,2)</f>
        <v>0</v>
      </c>
      <c r="AO72" s="71"/>
      <c r="AP72" s="70">
        <f>IF(T72-0.01&lt;0,0,T72-0.01)</f>
        <v>0</v>
      </c>
      <c r="AQ72" s="70">
        <f>IF(T72=0,0,(T72+0.01))</f>
        <v>0.0102</v>
      </c>
      <c r="AR72" s="71">
        <f>IF(T72=0,0,(G72*0.01)/H72)</f>
        <v>0.10049228328498654</v>
      </c>
      <c r="AS72" s="71">
        <f>IF(S72-AR72&lt;0,0,S72-AR72)</f>
        <v>0</v>
      </c>
      <c r="AT72" s="71">
        <f>S72+AR72</f>
        <v>0.10239228328498653</v>
      </c>
      <c r="AU72" s="63"/>
      <c r="AV72" s="70">
        <f aca="true" t="shared" si="69" ref="AV72:AW74">AJ72+AP72</f>
        <v>0</v>
      </c>
      <c r="AW72" s="70">
        <f t="shared" si="69"/>
        <v>0.0102</v>
      </c>
      <c r="AY72" s="48"/>
      <c r="BC72" s="106"/>
      <c r="BD72" s="107"/>
      <c r="BE72" s="106"/>
      <c r="BF72" s="107"/>
      <c r="BL72" s="86"/>
      <c r="BM72" s="87"/>
      <c r="BY72" s="95"/>
      <c r="BZ72" s="95"/>
      <c r="CA72" s="111"/>
      <c r="CB72" s="111"/>
      <c r="CE72" s="86"/>
      <c r="CF72" s="108"/>
      <c r="CG72" s="113"/>
      <c r="CH72" s="113"/>
    </row>
    <row r="73" spans="1:86" ht="12.75">
      <c r="A73" s="79">
        <v>41635</v>
      </c>
      <c r="B73" s="79">
        <v>41639</v>
      </c>
      <c r="C73" s="114" t="s">
        <v>280</v>
      </c>
      <c r="D73" s="72" t="s">
        <v>281</v>
      </c>
      <c r="E73" s="102">
        <v>41486</v>
      </c>
      <c r="F73" s="98" t="s">
        <v>285</v>
      </c>
      <c r="G73" s="109">
        <v>2638899642.46</v>
      </c>
      <c r="H73" s="110">
        <v>2638821389</v>
      </c>
      <c r="I73" s="77">
        <v>0</v>
      </c>
      <c r="J73" s="43">
        <v>0</v>
      </c>
      <c r="K73" s="74">
        <f>IF(AG73="y",ROUNDUP(I73/H73,4),ROUNDUP(I73/H73,3))</f>
        <v>0</v>
      </c>
      <c r="L73" s="75">
        <f>ROUND(I73/G73,4)</f>
        <v>0</v>
      </c>
      <c r="M73" s="77">
        <v>0</v>
      </c>
      <c r="N73" s="74">
        <f t="shared" si="62"/>
        <v>0</v>
      </c>
      <c r="O73" s="75">
        <f>ROUND(M73/G73,4)</f>
        <v>0</v>
      </c>
      <c r="P73" s="73">
        <v>0</v>
      </c>
      <c r="Q73" s="74">
        <f t="shared" si="63"/>
        <v>0</v>
      </c>
      <c r="R73" s="75">
        <f>ROUND(P73/G73,4)</f>
        <v>0</v>
      </c>
      <c r="S73" s="76">
        <f t="shared" si="68"/>
        <v>0</v>
      </c>
      <c r="T73" s="75">
        <f t="shared" si="68"/>
        <v>0</v>
      </c>
      <c r="U73" s="76">
        <f>K73+N73+Q73</f>
        <v>0</v>
      </c>
      <c r="V73" s="75">
        <f>(I73+M73+P73)/G73</f>
        <v>0</v>
      </c>
      <c r="W73" s="77">
        <v>0</v>
      </c>
      <c r="X73" s="77">
        <v>0</v>
      </c>
      <c r="Y73" s="73">
        <v>0</v>
      </c>
      <c r="Z73" s="74">
        <f>IF($AG73="y",ROUNDUP(W73/$H73,4),ROUNDUP(W73/$H73,3))</f>
        <v>0</v>
      </c>
      <c r="AA73" s="75">
        <f>ROUND(W73/G73,4)</f>
        <v>0</v>
      </c>
      <c r="AB73" s="74">
        <f>IF($AG73="y",ROUNDUP(X73/$H73,4),ROUNDUP(X73/$H73,3))</f>
        <v>0</v>
      </c>
      <c r="AC73" s="75">
        <f>ROUND(X73/G73,4)</f>
        <v>0</v>
      </c>
      <c r="AD73" s="74">
        <f>IF($AG73="y",ROUNDUP(Y73/$H73,4),ROUNDUP(Y73/$H73,3))</f>
        <v>0</v>
      </c>
      <c r="AE73" s="75">
        <f>ROUND(Y73/G73,4)</f>
        <v>0</v>
      </c>
      <c r="AF73" s="78">
        <f>+I73+M73+P73</f>
        <v>0</v>
      </c>
      <c r="AG73" s="80" t="s">
        <v>258</v>
      </c>
      <c r="AH73" s="80">
        <f>tef_CE(C73)</f>
        <v>0</v>
      </c>
      <c r="AI73" s="81"/>
      <c r="AJ73" s="82">
        <f>IF(L73-0.01&lt;0,0,L73-0.01)</f>
        <v>0</v>
      </c>
      <c r="AK73" s="82">
        <f>IF(L73=0,0,(L73+0.01))</f>
        <v>0</v>
      </c>
      <c r="AL73" s="83">
        <f>IF(L73=0,0,($G73*0.01)/$H73)</f>
        <v>0</v>
      </c>
      <c r="AM73" s="83">
        <f>IF(K73-AL73&lt;0,0,ROUND(K73-AL73,2))</f>
        <v>0</v>
      </c>
      <c r="AN73" s="83">
        <f>ROUND(K73+AL73,2)</f>
        <v>0</v>
      </c>
      <c r="AO73" s="83"/>
      <c r="AP73" s="82">
        <f>IF(T73-0.01&lt;0,0,T73-0.01)</f>
        <v>0</v>
      </c>
      <c r="AQ73" s="82">
        <f>IF(T73=0,0,(T73+0.01))</f>
        <v>0</v>
      </c>
      <c r="AR73" s="83">
        <f>IF(T73=0,0,(G73*0.01)/H73)</f>
        <v>0</v>
      </c>
      <c r="AS73" s="83">
        <f>IF(S73-AR73&lt;0,0,S73-AR73)</f>
        <v>0</v>
      </c>
      <c r="AT73" s="83">
        <f>S73+AR73</f>
        <v>0</v>
      </c>
      <c r="AU73" s="81"/>
      <c r="AV73" s="82">
        <f t="shared" si="69"/>
        <v>0</v>
      </c>
      <c r="AW73" s="82">
        <f t="shared" si="69"/>
        <v>0</v>
      </c>
      <c r="AY73" s="48"/>
      <c r="BC73" s="106"/>
      <c r="BD73" s="107"/>
      <c r="BE73" s="106"/>
      <c r="BF73" s="107"/>
      <c r="BL73" s="86"/>
      <c r="BM73" s="87"/>
      <c r="BY73" s="95"/>
      <c r="BZ73" s="95"/>
      <c r="CA73" s="111"/>
      <c r="CB73" s="111"/>
      <c r="CE73" s="109"/>
      <c r="CF73" s="110"/>
      <c r="CG73" s="113"/>
      <c r="CH73" s="113"/>
    </row>
    <row r="74" spans="1:86" ht="12.75">
      <c r="A74" s="64">
        <v>41635</v>
      </c>
      <c r="B74" s="64">
        <v>41639</v>
      </c>
      <c r="C74" s="117" t="s">
        <v>279</v>
      </c>
      <c r="D74" s="39" t="s">
        <v>284</v>
      </c>
      <c r="E74" s="103">
        <v>41608</v>
      </c>
      <c r="F74" s="91" t="s">
        <v>292</v>
      </c>
      <c r="G74" s="86">
        <v>18473881.18</v>
      </c>
      <c r="H74" s="108">
        <v>1843727.1660000002</v>
      </c>
      <c r="I74" s="47">
        <v>389</v>
      </c>
      <c r="J74" s="43">
        <v>0</v>
      </c>
      <c r="K74" s="44">
        <f>IF(AG74="y",ROUNDUP(I74/H74,4),ROUNDUP(I74/H74,3))</f>
        <v>0.00030000000000000003</v>
      </c>
      <c r="L74" s="66">
        <f>ROUND(I74/G74,4)</f>
        <v>0</v>
      </c>
      <c r="M74" s="47">
        <v>0</v>
      </c>
      <c r="N74" s="44">
        <f t="shared" si="62"/>
        <v>0</v>
      </c>
      <c r="O74" s="66">
        <f>ROUND(M74/G74,4)</f>
        <v>0</v>
      </c>
      <c r="P74" s="43">
        <v>0</v>
      </c>
      <c r="Q74" s="44">
        <f t="shared" si="63"/>
        <v>0</v>
      </c>
      <c r="R74" s="66">
        <f>ROUND(P74/G74,4)</f>
        <v>0</v>
      </c>
      <c r="S74" s="46">
        <f t="shared" si="68"/>
        <v>0</v>
      </c>
      <c r="T74" s="66">
        <f t="shared" si="68"/>
        <v>0</v>
      </c>
      <c r="U74" s="46">
        <f>K74+N74+Q74</f>
        <v>0.00030000000000000003</v>
      </c>
      <c r="V74" s="66">
        <f>(I74+M74+P74)/G74</f>
        <v>2.105675554637296E-05</v>
      </c>
      <c r="W74" s="47">
        <v>0</v>
      </c>
      <c r="X74" s="47">
        <v>0</v>
      </c>
      <c r="Y74" s="43">
        <v>0</v>
      </c>
      <c r="Z74" s="44">
        <f>IF($AG74="y",ROUNDUP(W74/$H74,4),ROUNDUP(W74/$H74,3))</f>
        <v>0</v>
      </c>
      <c r="AA74" s="66">
        <f>ROUND(W74/G74,4)</f>
        <v>0</v>
      </c>
      <c r="AB74" s="44">
        <f>IF($AG74="y",ROUNDUP(X74/$H74,4),ROUNDUP(X74/$H74,3))</f>
        <v>0</v>
      </c>
      <c r="AC74" s="66">
        <f>ROUND(X74/G74,4)</f>
        <v>0</v>
      </c>
      <c r="AD74" s="44">
        <f>IF($AG74="y",ROUNDUP(Y74/$H74,4),ROUNDUP(Y74/$H74,3))</f>
        <v>0</v>
      </c>
      <c r="AE74" s="66">
        <f>ROUND(Y74/G74,4)</f>
        <v>0</v>
      </c>
      <c r="AF74" s="67">
        <f>+I74+M74+P74</f>
        <v>389</v>
      </c>
      <c r="AG74" s="80" t="s">
        <v>258</v>
      </c>
      <c r="AH74" s="80">
        <f>tef_CE(C74)</f>
        <v>0</v>
      </c>
      <c r="AI74" s="81"/>
      <c r="AJ74" s="82">
        <f>IF(L74-0.01&lt;0,0,L74-0.01)</f>
        <v>0</v>
      </c>
      <c r="AK74" s="82">
        <f>IF(L74=0,0,(L74+0.01))</f>
        <v>0</v>
      </c>
      <c r="AL74" s="83">
        <f>IF(L74=0,0,($G74*0.01)/$H74)</f>
        <v>0</v>
      </c>
      <c r="AM74" s="83">
        <f>IF(K74-AL74&lt;0,0,ROUND(K74-AL74,2))</f>
        <v>0</v>
      </c>
      <c r="AN74" s="83">
        <f>ROUND(K74+AL74,2)</f>
        <v>0</v>
      </c>
      <c r="AO74" s="83"/>
      <c r="AP74" s="82">
        <f>IF(T74-0.01&lt;0,0,T74-0.01)</f>
        <v>0</v>
      </c>
      <c r="AQ74" s="82">
        <f>IF(T74=0,0,(T74+0.01))</f>
        <v>0</v>
      </c>
      <c r="AR74" s="83">
        <f>IF(T74=0,0,(G74*0.01)/H74)</f>
        <v>0</v>
      </c>
      <c r="AS74" s="83">
        <f>IF(S74-AR74&lt;0,0,S74-AR74)</f>
        <v>0</v>
      </c>
      <c r="AT74" s="83">
        <f>S74+AR74</f>
        <v>0</v>
      </c>
      <c r="AU74" s="81"/>
      <c r="AV74" s="82">
        <f t="shared" si="69"/>
        <v>0</v>
      </c>
      <c r="AW74" s="82">
        <f t="shared" si="69"/>
        <v>0</v>
      </c>
      <c r="AY74" s="48"/>
      <c r="BC74" s="106"/>
      <c r="BD74" s="107"/>
      <c r="BE74" s="106"/>
      <c r="BF74" s="107"/>
      <c r="BL74" s="86"/>
      <c r="BM74" s="87"/>
      <c r="BY74" s="95"/>
      <c r="BZ74" s="95"/>
      <c r="CA74" s="111"/>
      <c r="CB74" s="111"/>
      <c r="CE74" s="86"/>
      <c r="CF74" s="108"/>
      <c r="CG74" s="113"/>
      <c r="CH74" s="113"/>
    </row>
    <row r="75" spans="1:86" ht="12.75">
      <c r="A75" s="79">
        <v>41614</v>
      </c>
      <c r="B75" s="79">
        <v>41618</v>
      </c>
      <c r="C75" s="114" t="s">
        <v>219</v>
      </c>
      <c r="D75" s="72" t="s">
        <v>1</v>
      </c>
      <c r="E75" s="102">
        <v>41455</v>
      </c>
      <c r="F75" s="98" t="s">
        <v>64</v>
      </c>
      <c r="G75" s="109">
        <v>158946275.17999998</v>
      </c>
      <c r="H75" s="110">
        <v>5640793.345000001</v>
      </c>
      <c r="I75" s="77">
        <v>0</v>
      </c>
      <c r="J75" s="43">
        <v>0</v>
      </c>
      <c r="K75" s="74">
        <f t="shared" si="33"/>
        <v>0</v>
      </c>
      <c r="L75" s="75">
        <f t="shared" si="34"/>
        <v>0</v>
      </c>
      <c r="M75" s="77">
        <v>0</v>
      </c>
      <c r="N75" s="74">
        <f t="shared" si="62"/>
        <v>0</v>
      </c>
      <c r="O75" s="75">
        <f t="shared" si="35"/>
        <v>0</v>
      </c>
      <c r="P75" s="73">
        <v>0</v>
      </c>
      <c r="Q75" s="74">
        <f t="shared" si="63"/>
        <v>0</v>
      </c>
      <c r="R75" s="75">
        <f t="shared" si="36"/>
        <v>0</v>
      </c>
      <c r="S75" s="76">
        <f t="shared" si="37"/>
        <v>0</v>
      </c>
      <c r="T75" s="75">
        <f t="shared" si="38"/>
        <v>0</v>
      </c>
      <c r="U75" s="76">
        <f t="shared" si="39"/>
        <v>0</v>
      </c>
      <c r="V75" s="75">
        <f t="shared" si="40"/>
        <v>0</v>
      </c>
      <c r="W75" s="77">
        <v>0</v>
      </c>
      <c r="X75" s="77">
        <v>0</v>
      </c>
      <c r="Y75" s="73">
        <v>0</v>
      </c>
      <c r="Z75" s="74">
        <f t="shared" si="41"/>
        <v>0</v>
      </c>
      <c r="AA75" s="75">
        <f t="shared" si="64"/>
        <v>0</v>
      </c>
      <c r="AB75" s="74">
        <f t="shared" si="43"/>
        <v>0</v>
      </c>
      <c r="AC75" s="75">
        <f t="shared" si="65"/>
        <v>0</v>
      </c>
      <c r="AD75" s="74">
        <f t="shared" si="45"/>
        <v>0</v>
      </c>
      <c r="AE75" s="75">
        <f t="shared" si="66"/>
        <v>0</v>
      </c>
      <c r="AF75" s="78">
        <f t="shared" si="47"/>
        <v>0</v>
      </c>
      <c r="AG75" s="68">
        <v>0</v>
      </c>
      <c r="AH75" s="68">
        <f t="shared" si="49"/>
        <v>0</v>
      </c>
      <c r="AI75" s="69"/>
      <c r="AJ75" s="70">
        <f t="shared" si="50"/>
        <v>0</v>
      </c>
      <c r="AK75" s="70">
        <f t="shared" si="51"/>
        <v>0</v>
      </c>
      <c r="AL75" s="71">
        <f t="shared" si="52"/>
        <v>0</v>
      </c>
      <c r="AM75" s="71">
        <f t="shared" si="53"/>
        <v>0</v>
      </c>
      <c r="AN75" s="71">
        <f t="shared" si="54"/>
        <v>0</v>
      </c>
      <c r="AO75" s="71"/>
      <c r="AP75" s="70">
        <f t="shared" si="55"/>
        <v>0</v>
      </c>
      <c r="AQ75" s="70">
        <f t="shared" si="56"/>
        <v>0</v>
      </c>
      <c r="AR75" s="71">
        <f t="shared" si="67"/>
        <v>0</v>
      </c>
      <c r="AS75" s="71">
        <f t="shared" si="58"/>
        <v>0</v>
      </c>
      <c r="AT75" s="71">
        <f t="shared" si="59"/>
        <v>0</v>
      </c>
      <c r="AU75" s="63"/>
      <c r="AV75" s="70">
        <f t="shared" si="60"/>
        <v>0</v>
      </c>
      <c r="AW75" s="70">
        <f t="shared" si="61"/>
        <v>0</v>
      </c>
      <c r="AY75" s="48"/>
      <c r="BC75" s="106"/>
      <c r="BD75" s="107"/>
      <c r="BE75" s="106"/>
      <c r="BF75" s="107"/>
      <c r="BL75" s="86"/>
      <c r="BM75" s="87"/>
      <c r="BY75" s="95"/>
      <c r="BZ75" s="95"/>
      <c r="CA75" s="111"/>
      <c r="CB75" s="111"/>
      <c r="CE75" s="109"/>
      <c r="CF75" s="110"/>
      <c r="CG75" s="113"/>
      <c r="CH75" s="113"/>
    </row>
    <row r="76" spans="1:86" ht="12.75">
      <c r="A76" s="64">
        <v>41614</v>
      </c>
      <c r="B76" s="64">
        <v>41618</v>
      </c>
      <c r="C76" s="115" t="s">
        <v>220</v>
      </c>
      <c r="D76" s="39" t="s">
        <v>2</v>
      </c>
      <c r="E76" s="103">
        <v>41333</v>
      </c>
      <c r="F76" s="41" t="s">
        <v>68</v>
      </c>
      <c r="G76" s="86">
        <v>270987975.91</v>
      </c>
      <c r="H76" s="108">
        <v>18048824.844</v>
      </c>
      <c r="I76" s="47">
        <v>2430729</v>
      </c>
      <c r="J76" s="43">
        <v>0</v>
      </c>
      <c r="K76" s="44">
        <f t="shared" si="33"/>
        <v>0.135</v>
      </c>
      <c r="L76" s="66">
        <f t="shared" si="34"/>
        <v>0.009</v>
      </c>
      <c r="M76" s="47">
        <v>0</v>
      </c>
      <c r="N76" s="44">
        <f t="shared" si="62"/>
        <v>0</v>
      </c>
      <c r="O76" s="66">
        <f t="shared" si="35"/>
        <v>0</v>
      </c>
      <c r="P76" s="43">
        <v>472480</v>
      </c>
      <c r="Q76" s="44">
        <f t="shared" si="63"/>
        <v>0.027</v>
      </c>
      <c r="R76" s="66">
        <f t="shared" si="36"/>
        <v>0.0017</v>
      </c>
      <c r="S76" s="46">
        <f t="shared" si="37"/>
        <v>0.027</v>
      </c>
      <c r="T76" s="66">
        <f t="shared" si="38"/>
        <v>0.0017</v>
      </c>
      <c r="U76" s="46">
        <f t="shared" si="39"/>
        <v>0.162</v>
      </c>
      <c r="V76" s="66">
        <f t="shared" si="40"/>
        <v>0.010713423686976458</v>
      </c>
      <c r="W76" s="47">
        <v>1043378</v>
      </c>
      <c r="X76" s="47">
        <v>0</v>
      </c>
      <c r="Y76" s="43">
        <v>472480</v>
      </c>
      <c r="Z76" s="44">
        <f t="shared" si="41"/>
        <v>0.058</v>
      </c>
      <c r="AA76" s="66">
        <f t="shared" si="64"/>
        <v>0.0039</v>
      </c>
      <c r="AB76" s="44">
        <f t="shared" si="43"/>
        <v>0</v>
      </c>
      <c r="AC76" s="66">
        <f t="shared" si="65"/>
        <v>0</v>
      </c>
      <c r="AD76" s="44">
        <f t="shared" si="45"/>
        <v>0.027</v>
      </c>
      <c r="AE76" s="66">
        <f t="shared" si="66"/>
        <v>0.0017</v>
      </c>
      <c r="AF76" s="67">
        <f t="shared" si="47"/>
        <v>2903209</v>
      </c>
      <c r="AG76" s="80">
        <f t="shared" si="48"/>
        <v>0</v>
      </c>
      <c r="AH76" s="80">
        <f t="shared" si="49"/>
        <v>0</v>
      </c>
      <c r="AI76" s="81"/>
      <c r="AJ76" s="82">
        <f t="shared" si="50"/>
        <v>0</v>
      </c>
      <c r="AK76" s="82">
        <f t="shared" si="51"/>
        <v>0.019</v>
      </c>
      <c r="AL76" s="83">
        <f t="shared" si="52"/>
        <v>0.15014161766885614</v>
      </c>
      <c r="AM76" s="83">
        <f t="shared" si="53"/>
        <v>0</v>
      </c>
      <c r="AN76" s="83">
        <f t="shared" si="54"/>
        <v>0.29</v>
      </c>
      <c r="AO76" s="83"/>
      <c r="AP76" s="82">
        <f t="shared" si="55"/>
        <v>0</v>
      </c>
      <c r="AQ76" s="82">
        <f t="shared" si="56"/>
        <v>0.0117</v>
      </c>
      <c r="AR76" s="83">
        <f t="shared" si="67"/>
        <v>0.15014161766885614</v>
      </c>
      <c r="AS76" s="83">
        <f t="shared" si="58"/>
        <v>0</v>
      </c>
      <c r="AT76" s="83">
        <f t="shared" si="59"/>
        <v>0.17714161766885614</v>
      </c>
      <c r="AU76" s="81"/>
      <c r="AV76" s="82">
        <f t="shared" si="60"/>
        <v>0</v>
      </c>
      <c r="AW76" s="82">
        <f t="shared" si="61"/>
        <v>0.030699999999999998</v>
      </c>
      <c r="AY76" s="48"/>
      <c r="BC76" s="106"/>
      <c r="BD76" s="107"/>
      <c r="BE76" s="106"/>
      <c r="BF76" s="107"/>
      <c r="BL76" s="86"/>
      <c r="BM76" s="87"/>
      <c r="BY76" s="95"/>
      <c r="BZ76" s="95"/>
      <c r="CA76" s="111"/>
      <c r="CB76" s="111"/>
      <c r="CE76" s="86"/>
      <c r="CF76" s="108"/>
      <c r="CG76" s="113"/>
      <c r="CH76" s="113"/>
    </row>
    <row r="77" spans="1:86" ht="12.75">
      <c r="A77" s="79">
        <v>41614</v>
      </c>
      <c r="B77" s="79">
        <v>41618</v>
      </c>
      <c r="C77" s="114" t="s">
        <v>272</v>
      </c>
      <c r="D77" s="72" t="s">
        <v>286</v>
      </c>
      <c r="E77" s="102">
        <v>41486</v>
      </c>
      <c r="F77" s="98" t="s">
        <v>273</v>
      </c>
      <c r="G77" s="109">
        <v>4759225.04</v>
      </c>
      <c r="H77" s="110">
        <v>430054.623</v>
      </c>
      <c r="I77" s="77">
        <v>168749</v>
      </c>
      <c r="J77" s="43">
        <v>0</v>
      </c>
      <c r="K77" s="74">
        <f>IF(AG77="y",ROUNDUP(I77/H77,4),ROUNDUP(I77/H77,3))</f>
        <v>0.393</v>
      </c>
      <c r="L77" s="75">
        <f>ROUND(I77/G77,4)</f>
        <v>0.0355</v>
      </c>
      <c r="M77" s="77">
        <v>0</v>
      </c>
      <c r="N77" s="74">
        <f t="shared" si="62"/>
        <v>0</v>
      </c>
      <c r="O77" s="75">
        <f>ROUND(M77/G77,4)</f>
        <v>0</v>
      </c>
      <c r="P77" s="73">
        <v>0</v>
      </c>
      <c r="Q77" s="74">
        <f t="shared" si="63"/>
        <v>0</v>
      </c>
      <c r="R77" s="75">
        <f>ROUND(P77/G77,4)</f>
        <v>0</v>
      </c>
      <c r="S77" s="76">
        <f>N77+Q77</f>
        <v>0</v>
      </c>
      <c r="T77" s="75">
        <f>O77+R77</f>
        <v>0</v>
      </c>
      <c r="U77" s="76">
        <f>K77+N77+Q77</f>
        <v>0.393</v>
      </c>
      <c r="V77" s="75">
        <f>(I77+M77+P77)/G77</f>
        <v>0.03545724326580699</v>
      </c>
      <c r="W77" s="77">
        <v>83360</v>
      </c>
      <c r="X77" s="77">
        <v>0</v>
      </c>
      <c r="Y77" s="73">
        <v>0</v>
      </c>
      <c r="Z77" s="74">
        <f>IF($AG77="y",ROUNDUP(W77/$H77,4),ROUNDUP(W77/$H77,3))</f>
        <v>0.194</v>
      </c>
      <c r="AA77" s="75">
        <f>ROUND(W77/G77,4)</f>
        <v>0.0175</v>
      </c>
      <c r="AB77" s="74">
        <f>IF($AG77="y",ROUNDUP(X77/$H77,4),ROUNDUP(X77/$H77,3))</f>
        <v>0</v>
      </c>
      <c r="AC77" s="75">
        <f>ROUND(X77/G77,4)</f>
        <v>0</v>
      </c>
      <c r="AD77" s="74">
        <f>IF($AG77="y",ROUNDUP(Y77/$H77,4),ROUNDUP(Y77/$H77,3))</f>
        <v>0</v>
      </c>
      <c r="AE77" s="75">
        <f>ROUND(Y77/G77,4)</f>
        <v>0</v>
      </c>
      <c r="AF77" s="78">
        <f>+I77+M77+P77</f>
        <v>168749</v>
      </c>
      <c r="AG77" s="68">
        <f>tef(C77)</f>
        <v>0</v>
      </c>
      <c r="AH77" s="68">
        <f>tef_CE(C77)</f>
        <v>0</v>
      </c>
      <c r="AI77" s="69"/>
      <c r="AJ77" s="70">
        <f>IF(L77-0.01&lt;0,0,L77-0.01)</f>
        <v>0.025499999999999995</v>
      </c>
      <c r="AK77" s="70">
        <f>IF(L77=0,0,(L77+0.01))</f>
        <v>0.0455</v>
      </c>
      <c r="AL77" s="71">
        <f>IF(L77=0,0,($G77*0.01)/$H77)</f>
        <v>0.11066559421685371</v>
      </c>
      <c r="AM77" s="71">
        <f aca="true" t="shared" si="70" ref="AM77:AM82">IF(K77-AL77&lt;0,0,ROUND(K77-AL77,2))</f>
        <v>0.28</v>
      </c>
      <c r="AN77" s="71">
        <f>ROUND(K77+AL77,2)</f>
        <v>0.5</v>
      </c>
      <c r="AO77" s="71"/>
      <c r="AP77" s="70">
        <f>IF(T77-0.01&lt;0,0,T77-0.01)</f>
        <v>0</v>
      </c>
      <c r="AQ77" s="70">
        <f>IF(T77=0,0,(T77+0.01))</f>
        <v>0</v>
      </c>
      <c r="AR77" s="71">
        <f>IF(T77=0,0,(G77*0.01)/H77)</f>
        <v>0</v>
      </c>
      <c r="AS77" s="71">
        <f aca="true" t="shared" si="71" ref="AS77:AS82">IF(S77-AR77&lt;0,0,S77-AR77)</f>
        <v>0</v>
      </c>
      <c r="AT77" s="71">
        <f>S77+AR77</f>
        <v>0</v>
      </c>
      <c r="AU77" s="63"/>
      <c r="AV77" s="70">
        <f>AJ77+AP77</f>
        <v>0.025499999999999995</v>
      </c>
      <c r="AW77" s="70">
        <f>AK77+AQ77</f>
        <v>0.0455</v>
      </c>
      <c r="AY77" s="48"/>
      <c r="BC77" s="106"/>
      <c r="BD77" s="107"/>
      <c r="BE77" s="106"/>
      <c r="BF77" s="107"/>
      <c r="BL77" s="86"/>
      <c r="BM77" s="87"/>
      <c r="BY77" s="95"/>
      <c r="BZ77" s="95"/>
      <c r="CA77" s="111"/>
      <c r="CB77" s="111"/>
      <c r="CE77" s="109"/>
      <c r="CF77" s="110"/>
      <c r="CG77" s="113"/>
      <c r="CH77" s="113"/>
    </row>
    <row r="78" spans="1:86" ht="12.75">
      <c r="A78" s="64">
        <v>41635</v>
      </c>
      <c r="B78" s="64">
        <v>41639</v>
      </c>
      <c r="C78" s="115" t="s">
        <v>221</v>
      </c>
      <c r="D78" s="39" t="s">
        <v>3</v>
      </c>
      <c r="E78" s="103">
        <v>41547</v>
      </c>
      <c r="F78" s="41" t="s">
        <v>81</v>
      </c>
      <c r="G78" s="86">
        <v>1008735020.69</v>
      </c>
      <c r="H78" s="108">
        <v>119890807.406</v>
      </c>
      <c r="I78" s="47">
        <v>93748</v>
      </c>
      <c r="J78" s="43">
        <v>0</v>
      </c>
      <c r="K78" s="44">
        <f t="shared" si="33"/>
        <v>0.0008</v>
      </c>
      <c r="L78" s="66">
        <f t="shared" si="34"/>
        <v>0.0001</v>
      </c>
      <c r="M78" s="47">
        <v>0</v>
      </c>
      <c r="N78" s="44">
        <f t="shared" si="62"/>
        <v>0</v>
      </c>
      <c r="O78" s="66">
        <f t="shared" si="35"/>
        <v>0</v>
      </c>
      <c r="P78" s="43">
        <v>0</v>
      </c>
      <c r="Q78" s="44">
        <f t="shared" si="63"/>
        <v>0</v>
      </c>
      <c r="R78" s="66">
        <f t="shared" si="36"/>
        <v>0</v>
      </c>
      <c r="S78" s="46">
        <f t="shared" si="37"/>
        <v>0</v>
      </c>
      <c r="T78" s="66">
        <f t="shared" si="38"/>
        <v>0</v>
      </c>
      <c r="U78" s="46">
        <f t="shared" si="39"/>
        <v>0.0008</v>
      </c>
      <c r="V78" s="66">
        <f t="shared" si="40"/>
        <v>9.293620036694475E-05</v>
      </c>
      <c r="W78" s="47">
        <v>93748</v>
      </c>
      <c r="X78" s="47">
        <v>0</v>
      </c>
      <c r="Y78" s="43">
        <v>0</v>
      </c>
      <c r="Z78" s="44">
        <f t="shared" si="41"/>
        <v>0.0008</v>
      </c>
      <c r="AA78" s="66">
        <f t="shared" si="64"/>
        <v>0.0001</v>
      </c>
      <c r="AB78" s="44">
        <f t="shared" si="43"/>
        <v>0</v>
      </c>
      <c r="AC78" s="66">
        <f t="shared" si="65"/>
        <v>0</v>
      </c>
      <c r="AD78" s="44">
        <f t="shared" si="45"/>
        <v>0</v>
      </c>
      <c r="AE78" s="66">
        <f t="shared" si="66"/>
        <v>0</v>
      </c>
      <c r="AF78" s="67">
        <f t="shared" si="47"/>
        <v>93748</v>
      </c>
      <c r="AG78" s="80" t="str">
        <f t="shared" si="48"/>
        <v>Y</v>
      </c>
      <c r="AH78" s="80">
        <f t="shared" si="49"/>
        <v>0</v>
      </c>
      <c r="AI78" s="81"/>
      <c r="AJ78" s="82">
        <f t="shared" si="50"/>
        <v>0</v>
      </c>
      <c r="AK78" s="82">
        <f t="shared" si="51"/>
        <v>0.0101</v>
      </c>
      <c r="AL78" s="83">
        <f t="shared" si="52"/>
        <v>0.08413781194032707</v>
      </c>
      <c r="AM78" s="83">
        <f t="shared" si="70"/>
        <v>0</v>
      </c>
      <c r="AN78" s="83">
        <f t="shared" si="54"/>
        <v>0.08</v>
      </c>
      <c r="AO78" s="83"/>
      <c r="AP78" s="82">
        <f t="shared" si="55"/>
        <v>0</v>
      </c>
      <c r="AQ78" s="82">
        <f t="shared" si="56"/>
        <v>0</v>
      </c>
      <c r="AR78" s="83">
        <f t="shared" si="67"/>
        <v>0</v>
      </c>
      <c r="AS78" s="83">
        <f t="shared" si="71"/>
        <v>0</v>
      </c>
      <c r="AT78" s="83">
        <f t="shared" si="59"/>
        <v>0</v>
      </c>
      <c r="AU78" s="81"/>
      <c r="AV78" s="82">
        <f t="shared" si="60"/>
        <v>0</v>
      </c>
      <c r="AW78" s="82">
        <f t="shared" si="61"/>
        <v>0.0101</v>
      </c>
      <c r="AY78" s="48"/>
      <c r="BC78" s="106"/>
      <c r="BD78" s="107"/>
      <c r="BE78" s="106"/>
      <c r="BF78" s="107"/>
      <c r="BL78" s="86"/>
      <c r="BM78" s="87"/>
      <c r="BY78" s="95"/>
      <c r="BZ78" s="95"/>
      <c r="CA78" s="111"/>
      <c r="CB78" s="111"/>
      <c r="CE78" s="86"/>
      <c r="CF78" s="108"/>
      <c r="CG78" s="113"/>
      <c r="CH78" s="113"/>
    </row>
    <row r="79" spans="1:86" ht="12.75">
      <c r="A79" s="79">
        <v>41635</v>
      </c>
      <c r="B79" s="79">
        <v>41639</v>
      </c>
      <c r="C79" s="114" t="s">
        <v>222</v>
      </c>
      <c r="D79" s="72" t="s">
        <v>4</v>
      </c>
      <c r="E79" s="102">
        <v>41486</v>
      </c>
      <c r="F79" s="98" t="s">
        <v>236</v>
      </c>
      <c r="G79" s="109">
        <v>924149337.19</v>
      </c>
      <c r="H79" s="110">
        <v>79356141.78799999</v>
      </c>
      <c r="I79" s="77">
        <v>110273</v>
      </c>
      <c r="J79" s="43">
        <v>0</v>
      </c>
      <c r="K79" s="74">
        <f t="shared" si="33"/>
        <v>0.0014</v>
      </c>
      <c r="L79" s="75">
        <f t="shared" si="34"/>
        <v>0.0001</v>
      </c>
      <c r="M79" s="77">
        <v>0</v>
      </c>
      <c r="N79" s="74">
        <f t="shared" si="62"/>
        <v>0</v>
      </c>
      <c r="O79" s="75">
        <f t="shared" si="35"/>
        <v>0</v>
      </c>
      <c r="P79" s="73">
        <v>0</v>
      </c>
      <c r="Q79" s="74">
        <f t="shared" si="63"/>
        <v>0</v>
      </c>
      <c r="R79" s="75">
        <f t="shared" si="36"/>
        <v>0</v>
      </c>
      <c r="S79" s="76">
        <f t="shared" si="37"/>
        <v>0</v>
      </c>
      <c r="T79" s="75">
        <f t="shared" si="38"/>
        <v>0</v>
      </c>
      <c r="U79" s="76">
        <f t="shared" si="39"/>
        <v>0.0014</v>
      </c>
      <c r="V79" s="75">
        <f t="shared" si="40"/>
        <v>0.00011932378844235266</v>
      </c>
      <c r="W79" s="77">
        <v>110273</v>
      </c>
      <c r="X79" s="77">
        <v>0</v>
      </c>
      <c r="Y79" s="73">
        <v>0</v>
      </c>
      <c r="Z79" s="74">
        <f t="shared" si="41"/>
        <v>0.0014</v>
      </c>
      <c r="AA79" s="75">
        <f t="shared" si="64"/>
        <v>0.0001</v>
      </c>
      <c r="AB79" s="74">
        <f t="shared" si="43"/>
        <v>0</v>
      </c>
      <c r="AC79" s="75">
        <f t="shared" si="65"/>
        <v>0</v>
      </c>
      <c r="AD79" s="74">
        <f t="shared" si="45"/>
        <v>0</v>
      </c>
      <c r="AE79" s="75">
        <f t="shared" si="66"/>
        <v>0</v>
      </c>
      <c r="AF79" s="78">
        <f t="shared" si="47"/>
        <v>110273</v>
      </c>
      <c r="AG79" s="68" t="str">
        <f t="shared" si="48"/>
        <v>Y</v>
      </c>
      <c r="AH79" s="68">
        <f t="shared" si="49"/>
        <v>0</v>
      </c>
      <c r="AI79" s="69"/>
      <c r="AJ79" s="70">
        <f t="shared" si="50"/>
        <v>0</v>
      </c>
      <c r="AK79" s="70">
        <f t="shared" si="51"/>
        <v>0.0101</v>
      </c>
      <c r="AL79" s="71">
        <f t="shared" si="52"/>
        <v>0.11645593099257094</v>
      </c>
      <c r="AM79" s="71">
        <f t="shared" si="70"/>
        <v>0</v>
      </c>
      <c r="AN79" s="71">
        <f t="shared" si="54"/>
        <v>0.12</v>
      </c>
      <c r="AO79" s="71"/>
      <c r="AP79" s="70">
        <f t="shared" si="55"/>
        <v>0</v>
      </c>
      <c r="AQ79" s="70">
        <f t="shared" si="56"/>
        <v>0</v>
      </c>
      <c r="AR79" s="71">
        <f t="shared" si="67"/>
        <v>0</v>
      </c>
      <c r="AS79" s="71">
        <f t="shared" si="71"/>
        <v>0</v>
      </c>
      <c r="AT79" s="71">
        <f t="shared" si="59"/>
        <v>0</v>
      </c>
      <c r="AU79" s="63"/>
      <c r="AV79" s="70">
        <f t="shared" si="60"/>
        <v>0</v>
      </c>
      <c r="AW79" s="70">
        <f t="shared" si="61"/>
        <v>0.0101</v>
      </c>
      <c r="AY79" s="48"/>
      <c r="BC79" s="106"/>
      <c r="BD79" s="107"/>
      <c r="BE79" s="106"/>
      <c r="BF79" s="107"/>
      <c r="BL79" s="86"/>
      <c r="BM79" s="87"/>
      <c r="BY79" s="95"/>
      <c r="BZ79" s="95"/>
      <c r="CA79" s="111"/>
      <c r="CB79" s="111"/>
      <c r="CE79" s="109"/>
      <c r="CF79" s="110"/>
      <c r="CG79" s="113"/>
      <c r="CH79" s="113"/>
    </row>
    <row r="80" spans="1:86" ht="12.75">
      <c r="A80" s="64">
        <v>41620</v>
      </c>
      <c r="B80" s="64">
        <v>41624</v>
      </c>
      <c r="C80" s="117" t="s">
        <v>48</v>
      </c>
      <c r="D80" s="39" t="s">
        <v>160</v>
      </c>
      <c r="E80" s="103">
        <v>41578</v>
      </c>
      <c r="F80" s="91" t="s">
        <v>290</v>
      </c>
      <c r="G80" s="86">
        <v>5392189495.45</v>
      </c>
      <c r="H80" s="108">
        <v>277724482.76199996</v>
      </c>
      <c r="I80" s="47">
        <v>3147593</v>
      </c>
      <c r="J80" s="43">
        <v>0</v>
      </c>
      <c r="K80" s="44">
        <f t="shared" si="33"/>
        <v>0.012</v>
      </c>
      <c r="L80" s="66">
        <f t="shared" si="34"/>
        <v>0.0006</v>
      </c>
      <c r="M80" s="47">
        <v>0</v>
      </c>
      <c r="N80" s="44">
        <f t="shared" si="62"/>
        <v>0</v>
      </c>
      <c r="O80" s="66">
        <f t="shared" si="35"/>
        <v>0</v>
      </c>
      <c r="P80" s="43">
        <v>0</v>
      </c>
      <c r="Q80" s="44">
        <f t="shared" si="63"/>
        <v>0</v>
      </c>
      <c r="R80" s="66">
        <f t="shared" si="36"/>
        <v>0</v>
      </c>
      <c r="S80" s="46">
        <f t="shared" si="37"/>
        <v>0</v>
      </c>
      <c r="T80" s="66">
        <f t="shared" si="38"/>
        <v>0</v>
      </c>
      <c r="U80" s="46">
        <f t="shared" si="39"/>
        <v>0.012</v>
      </c>
      <c r="V80" s="66">
        <f t="shared" si="40"/>
        <v>0.0005837318964135033</v>
      </c>
      <c r="W80" s="47">
        <v>0</v>
      </c>
      <c r="X80" s="47">
        <v>0</v>
      </c>
      <c r="Y80" s="43">
        <v>0</v>
      </c>
      <c r="Z80" s="44">
        <f t="shared" si="41"/>
        <v>0</v>
      </c>
      <c r="AA80" s="66">
        <f t="shared" si="64"/>
        <v>0</v>
      </c>
      <c r="AB80" s="44">
        <f t="shared" si="43"/>
        <v>0</v>
      </c>
      <c r="AC80" s="66">
        <f t="shared" si="65"/>
        <v>0</v>
      </c>
      <c r="AD80" s="44">
        <f t="shared" si="45"/>
        <v>0</v>
      </c>
      <c r="AE80" s="66">
        <f t="shared" si="66"/>
        <v>0</v>
      </c>
      <c r="AF80" s="67">
        <f t="shared" si="47"/>
        <v>3147593</v>
      </c>
      <c r="AG80" s="80">
        <f t="shared" si="48"/>
        <v>0</v>
      </c>
      <c r="AH80" s="80">
        <f t="shared" si="49"/>
        <v>0</v>
      </c>
      <c r="AI80" s="81"/>
      <c r="AJ80" s="82">
        <f t="shared" si="50"/>
        <v>0</v>
      </c>
      <c r="AK80" s="82">
        <f t="shared" si="51"/>
        <v>0.0106</v>
      </c>
      <c r="AL80" s="83">
        <f t="shared" si="52"/>
        <v>0.19415607301970977</v>
      </c>
      <c r="AM80" s="83">
        <f t="shared" si="70"/>
        <v>0</v>
      </c>
      <c r="AN80" s="83">
        <f t="shared" si="54"/>
        <v>0.21</v>
      </c>
      <c r="AO80" s="83"/>
      <c r="AP80" s="82">
        <f t="shared" si="55"/>
        <v>0</v>
      </c>
      <c r="AQ80" s="82">
        <f t="shared" si="56"/>
        <v>0</v>
      </c>
      <c r="AR80" s="83">
        <f t="shared" si="67"/>
        <v>0</v>
      </c>
      <c r="AS80" s="83">
        <f t="shared" si="71"/>
        <v>0</v>
      </c>
      <c r="AT80" s="83">
        <f t="shared" si="59"/>
        <v>0</v>
      </c>
      <c r="AU80" s="81"/>
      <c r="AV80" s="82">
        <f t="shared" si="60"/>
        <v>0</v>
      </c>
      <c r="AW80" s="82">
        <f t="shared" si="61"/>
        <v>0.0106</v>
      </c>
      <c r="AY80" s="48"/>
      <c r="BC80" s="106"/>
      <c r="BD80" s="107"/>
      <c r="BE80" s="106"/>
      <c r="BF80" s="107"/>
      <c r="BL80" s="86"/>
      <c r="BM80" s="87"/>
      <c r="BY80" s="95"/>
      <c r="BZ80" s="95"/>
      <c r="CA80" s="111"/>
      <c r="CB80" s="111"/>
      <c r="CE80" s="86"/>
      <c r="CF80" s="108"/>
      <c r="CG80" s="113"/>
      <c r="CH80" s="113"/>
    </row>
    <row r="81" spans="1:86" ht="12.75">
      <c r="A81" s="79">
        <v>41624</v>
      </c>
      <c r="B81" s="79">
        <v>41628</v>
      </c>
      <c r="C81" s="114" t="s">
        <v>224</v>
      </c>
      <c r="D81" s="72" t="s">
        <v>240</v>
      </c>
      <c r="E81" s="102">
        <v>41547</v>
      </c>
      <c r="F81" s="98" t="s">
        <v>75</v>
      </c>
      <c r="G81" s="109">
        <v>1184818401.7099998</v>
      </c>
      <c r="H81" s="110">
        <v>89026449.71000001</v>
      </c>
      <c r="I81" s="77">
        <v>0</v>
      </c>
      <c r="J81" s="43">
        <v>0</v>
      </c>
      <c r="K81" s="74">
        <f t="shared" si="33"/>
        <v>0</v>
      </c>
      <c r="L81" s="75">
        <f t="shared" si="34"/>
        <v>0</v>
      </c>
      <c r="M81" s="77">
        <v>0</v>
      </c>
      <c r="N81" s="74">
        <f t="shared" si="62"/>
        <v>0</v>
      </c>
      <c r="O81" s="75">
        <f t="shared" si="35"/>
        <v>0</v>
      </c>
      <c r="P81" s="73">
        <v>0</v>
      </c>
      <c r="Q81" s="74">
        <f t="shared" si="63"/>
        <v>0</v>
      </c>
      <c r="R81" s="75">
        <f t="shared" si="36"/>
        <v>0</v>
      </c>
      <c r="S81" s="76">
        <f t="shared" si="37"/>
        <v>0</v>
      </c>
      <c r="T81" s="75">
        <f t="shared" si="38"/>
        <v>0</v>
      </c>
      <c r="U81" s="76">
        <f t="shared" si="39"/>
        <v>0</v>
      </c>
      <c r="V81" s="75">
        <f t="shared" si="40"/>
        <v>0</v>
      </c>
      <c r="W81" s="77">
        <v>0</v>
      </c>
      <c r="X81" s="77">
        <v>0</v>
      </c>
      <c r="Y81" s="73">
        <v>0</v>
      </c>
      <c r="Z81" s="74">
        <f t="shared" si="41"/>
        <v>0</v>
      </c>
      <c r="AA81" s="75">
        <f t="shared" si="64"/>
        <v>0</v>
      </c>
      <c r="AB81" s="74">
        <f t="shared" si="43"/>
        <v>0</v>
      </c>
      <c r="AC81" s="75">
        <f t="shared" si="65"/>
        <v>0</v>
      </c>
      <c r="AD81" s="74">
        <f t="shared" si="45"/>
        <v>0</v>
      </c>
      <c r="AE81" s="75">
        <f t="shared" si="66"/>
        <v>0</v>
      </c>
      <c r="AF81" s="78">
        <f t="shared" si="47"/>
        <v>0</v>
      </c>
      <c r="AG81" s="68">
        <f t="shared" si="48"/>
        <v>0</v>
      </c>
      <c r="AH81" s="68">
        <f t="shared" si="49"/>
        <v>0</v>
      </c>
      <c r="AI81" s="69"/>
      <c r="AJ81" s="70">
        <f t="shared" si="50"/>
        <v>0</v>
      </c>
      <c r="AK81" s="70">
        <f t="shared" si="51"/>
        <v>0</v>
      </c>
      <c r="AL81" s="71">
        <f t="shared" si="52"/>
        <v>0</v>
      </c>
      <c r="AM81" s="71">
        <f t="shared" si="70"/>
        <v>0</v>
      </c>
      <c r="AN81" s="71">
        <f t="shared" si="54"/>
        <v>0</v>
      </c>
      <c r="AO81" s="71"/>
      <c r="AP81" s="70">
        <f t="shared" si="55"/>
        <v>0</v>
      </c>
      <c r="AQ81" s="70">
        <f t="shared" si="56"/>
        <v>0</v>
      </c>
      <c r="AR81" s="71">
        <f t="shared" si="67"/>
        <v>0</v>
      </c>
      <c r="AS81" s="71">
        <f t="shared" si="71"/>
        <v>0</v>
      </c>
      <c r="AT81" s="71">
        <f t="shared" si="59"/>
        <v>0</v>
      </c>
      <c r="AU81" s="63"/>
      <c r="AV81" s="70">
        <f t="shared" si="60"/>
        <v>0</v>
      </c>
      <c r="AW81" s="70">
        <f t="shared" si="61"/>
        <v>0</v>
      </c>
      <c r="AY81" s="48"/>
      <c r="BC81" s="106"/>
      <c r="BD81" s="107"/>
      <c r="BE81" s="106"/>
      <c r="BF81" s="107"/>
      <c r="BL81" s="86"/>
      <c r="BM81" s="87"/>
      <c r="BY81" s="95"/>
      <c r="BZ81" s="95"/>
      <c r="CA81" s="111"/>
      <c r="CB81" s="111"/>
      <c r="CE81" s="109"/>
      <c r="CF81" s="110"/>
      <c r="CG81" s="113"/>
      <c r="CH81" s="113"/>
    </row>
    <row r="82" spans="1:86" ht="12.75">
      <c r="A82" s="64">
        <v>41614</v>
      </c>
      <c r="B82" s="64">
        <v>41618</v>
      </c>
      <c r="C82" s="115" t="s">
        <v>225</v>
      </c>
      <c r="D82" s="39" t="s">
        <v>11</v>
      </c>
      <c r="E82" s="103">
        <v>41486</v>
      </c>
      <c r="F82" s="41" t="s">
        <v>65</v>
      </c>
      <c r="G82" s="86">
        <v>4117764891.93</v>
      </c>
      <c r="H82" s="108">
        <v>136808808.829</v>
      </c>
      <c r="I82" s="47">
        <v>35145506</v>
      </c>
      <c r="J82" s="43">
        <v>0</v>
      </c>
      <c r="K82" s="44">
        <f t="shared" si="33"/>
        <v>0.257</v>
      </c>
      <c r="L82" s="66">
        <f t="shared" si="34"/>
        <v>0.0085</v>
      </c>
      <c r="M82" s="47">
        <v>0</v>
      </c>
      <c r="N82" s="44">
        <f t="shared" si="62"/>
        <v>0</v>
      </c>
      <c r="O82" s="66">
        <f t="shared" si="35"/>
        <v>0</v>
      </c>
      <c r="P82" s="43">
        <v>0</v>
      </c>
      <c r="Q82" s="44">
        <f t="shared" si="63"/>
        <v>0</v>
      </c>
      <c r="R82" s="66">
        <f t="shared" si="36"/>
        <v>0</v>
      </c>
      <c r="S82" s="46">
        <f t="shared" si="37"/>
        <v>0</v>
      </c>
      <c r="T82" s="66">
        <f t="shared" si="38"/>
        <v>0</v>
      </c>
      <c r="U82" s="46">
        <f t="shared" si="39"/>
        <v>0.257</v>
      </c>
      <c r="V82" s="66">
        <f t="shared" si="40"/>
        <v>0.008535092925989583</v>
      </c>
      <c r="W82" s="47">
        <v>35145506</v>
      </c>
      <c r="X82" s="47">
        <v>0</v>
      </c>
      <c r="Y82" s="43">
        <v>0</v>
      </c>
      <c r="Z82" s="44">
        <f t="shared" si="41"/>
        <v>0.257</v>
      </c>
      <c r="AA82" s="66">
        <f t="shared" si="64"/>
        <v>0.0085</v>
      </c>
      <c r="AB82" s="44">
        <f t="shared" si="43"/>
        <v>0</v>
      </c>
      <c r="AC82" s="66">
        <f t="shared" si="65"/>
        <v>0</v>
      </c>
      <c r="AD82" s="44">
        <f t="shared" si="45"/>
        <v>0</v>
      </c>
      <c r="AE82" s="66">
        <f t="shared" si="66"/>
        <v>0</v>
      </c>
      <c r="AF82" s="67">
        <f t="shared" si="47"/>
        <v>35145506</v>
      </c>
      <c r="AG82" s="80">
        <f t="shared" si="48"/>
        <v>0</v>
      </c>
      <c r="AH82" s="80">
        <f t="shared" si="49"/>
        <v>0</v>
      </c>
      <c r="AI82" s="81"/>
      <c r="AJ82" s="82">
        <f t="shared" si="50"/>
        <v>0</v>
      </c>
      <c r="AK82" s="82">
        <f t="shared" si="51"/>
        <v>0.018500000000000003</v>
      </c>
      <c r="AL82" s="83">
        <f t="shared" si="52"/>
        <v>0.3009868243993612</v>
      </c>
      <c r="AM82" s="83">
        <f t="shared" si="70"/>
        <v>0</v>
      </c>
      <c r="AN82" s="83">
        <f t="shared" si="54"/>
        <v>0.56</v>
      </c>
      <c r="AO82" s="83"/>
      <c r="AP82" s="82">
        <f t="shared" si="55"/>
        <v>0</v>
      </c>
      <c r="AQ82" s="82">
        <f t="shared" si="56"/>
        <v>0</v>
      </c>
      <c r="AR82" s="83">
        <f t="shared" si="67"/>
        <v>0</v>
      </c>
      <c r="AS82" s="83">
        <f t="shared" si="71"/>
        <v>0</v>
      </c>
      <c r="AT82" s="83">
        <f t="shared" si="59"/>
        <v>0</v>
      </c>
      <c r="AU82" s="81"/>
      <c r="AV82" s="82">
        <f t="shared" si="60"/>
        <v>0</v>
      </c>
      <c r="AW82" s="82">
        <f t="shared" si="61"/>
        <v>0.018500000000000003</v>
      </c>
      <c r="AY82" s="48"/>
      <c r="BC82" s="106"/>
      <c r="BD82" s="107"/>
      <c r="BE82" s="106"/>
      <c r="BF82" s="107"/>
      <c r="BL82" s="86"/>
      <c r="BM82" s="87"/>
      <c r="BY82" s="95"/>
      <c r="BZ82" s="95"/>
      <c r="CA82" s="111"/>
      <c r="CB82" s="111"/>
      <c r="CE82" s="86"/>
      <c r="CF82" s="108"/>
      <c r="CG82" s="113"/>
      <c r="CH82" s="113"/>
    </row>
    <row r="83" spans="1:255" ht="12.75">
      <c r="A83" s="64"/>
      <c r="B83" s="64"/>
      <c r="C83" s="104"/>
      <c r="D83" s="39"/>
      <c r="E83" s="103"/>
      <c r="F83" s="97"/>
      <c r="G83" s="43"/>
      <c r="H83" s="99"/>
      <c r="I83" s="47"/>
      <c r="J83" s="43"/>
      <c r="K83" s="44"/>
      <c r="L83" s="66"/>
      <c r="M83" s="47"/>
      <c r="N83" s="44"/>
      <c r="O83" s="66"/>
      <c r="P83" s="43"/>
      <c r="Q83" s="44"/>
      <c r="R83" s="66"/>
      <c r="S83" s="46"/>
      <c r="T83" s="66"/>
      <c r="U83" s="46"/>
      <c r="V83" s="66"/>
      <c r="W83" s="47"/>
      <c r="X83" s="47"/>
      <c r="Y83" s="43"/>
      <c r="Z83" s="44"/>
      <c r="AA83" s="66"/>
      <c r="AB83" s="44"/>
      <c r="AC83" s="66"/>
      <c r="AD83" s="44"/>
      <c r="AE83" s="66"/>
      <c r="AF83" s="67"/>
      <c r="AG83" s="68"/>
      <c r="AH83" s="68"/>
      <c r="AI83" s="69"/>
      <c r="AJ83" s="70"/>
      <c r="AK83" s="70"/>
      <c r="AL83" s="71"/>
      <c r="AM83" s="71"/>
      <c r="AN83" s="71"/>
      <c r="AO83" s="71"/>
      <c r="AP83" s="70"/>
      <c r="AQ83" s="70"/>
      <c r="AR83" s="71"/>
      <c r="AS83" s="71"/>
      <c r="AT83" s="71"/>
      <c r="AU83" s="63"/>
      <c r="AV83" s="70"/>
      <c r="AW83" s="70"/>
      <c r="AX83" s="45"/>
      <c r="AY83" s="88"/>
      <c r="AZ83" s="45"/>
      <c r="BA83" s="89"/>
      <c r="BB83" s="89"/>
      <c r="BC83" s="86"/>
      <c r="BD83" s="90"/>
      <c r="BE83" s="45"/>
      <c r="BF83" s="90"/>
      <c r="BG83" s="45"/>
      <c r="BH83" s="90"/>
      <c r="BI83" s="45"/>
      <c r="BJ83" s="7"/>
      <c r="BK83" s="29"/>
      <c r="BL83" s="29"/>
      <c r="BM83" s="49"/>
      <c r="BN83" s="49"/>
      <c r="BO83" s="40"/>
      <c r="BP83" s="91"/>
      <c r="BQ83" s="86"/>
      <c r="BR83" s="87"/>
      <c r="BS83" s="86"/>
      <c r="BT83" s="86"/>
      <c r="BU83" s="90"/>
      <c r="BV83" s="45"/>
      <c r="BW83" s="86"/>
      <c r="BX83" s="93"/>
      <c r="BY83" s="96"/>
      <c r="BZ83" s="96"/>
      <c r="CA83" s="90"/>
      <c r="CB83" s="45"/>
      <c r="CC83" s="88"/>
      <c r="CD83" s="45"/>
      <c r="CE83" s="88"/>
      <c r="CF83" s="45"/>
      <c r="CG83" s="89"/>
      <c r="CH83" s="89"/>
      <c r="CI83" s="89"/>
      <c r="CJ83" s="86"/>
      <c r="CK83" s="90"/>
      <c r="CL83" s="45"/>
      <c r="CM83" s="90"/>
      <c r="CN83" s="45"/>
      <c r="CO83" s="90"/>
      <c r="CP83" s="45"/>
      <c r="CQ83" s="7"/>
      <c r="CR83" s="29"/>
      <c r="CS83" s="29"/>
      <c r="CT83" s="49"/>
      <c r="CU83" s="49"/>
      <c r="CV83" s="40"/>
      <c r="CW83" s="91"/>
      <c r="CX83" s="86"/>
      <c r="CY83" s="87"/>
      <c r="CZ83" s="86"/>
      <c r="DA83" s="86"/>
      <c r="DB83" s="90"/>
      <c r="DC83" s="45"/>
      <c r="DD83" s="86"/>
      <c r="DE83" s="90"/>
      <c r="DF83" s="45"/>
      <c r="DG83" s="86"/>
      <c r="DH83" s="90"/>
      <c r="DI83" s="45"/>
      <c r="DJ83" s="88"/>
      <c r="DK83" s="45"/>
      <c r="DL83" s="88"/>
      <c r="DM83" s="45"/>
      <c r="DN83" s="89"/>
      <c r="DO83" s="89"/>
      <c r="DP83" s="86"/>
      <c r="DQ83" s="90"/>
      <c r="DR83" s="45"/>
      <c r="DS83" s="90"/>
      <c r="DT83" s="45"/>
      <c r="DU83" s="90"/>
      <c r="DV83" s="45"/>
      <c r="DW83" s="7"/>
      <c r="DX83" s="29"/>
      <c r="DY83" s="29"/>
      <c r="DZ83" s="49"/>
      <c r="EA83" s="49"/>
      <c r="EB83" s="40"/>
      <c r="EC83" s="91"/>
      <c r="ED83" s="86"/>
      <c r="EE83" s="87"/>
      <c r="EF83" s="86"/>
      <c r="EG83" s="86"/>
      <c r="EH83" s="90"/>
      <c r="EI83" s="45"/>
      <c r="EJ83" s="86"/>
      <c r="EK83" s="90"/>
      <c r="EL83" s="45"/>
      <c r="EM83" s="86"/>
      <c r="EN83" s="90"/>
      <c r="EO83" s="45"/>
      <c r="EP83" s="88"/>
      <c r="EQ83" s="45"/>
      <c r="ER83" s="88"/>
      <c r="ES83" s="45"/>
      <c r="ET83" s="89"/>
      <c r="EU83" s="89"/>
      <c r="EV83" s="86"/>
      <c r="EW83" s="90"/>
      <c r="EX83" s="45"/>
      <c r="EY83" s="90"/>
      <c r="EZ83" s="45"/>
      <c r="FA83" s="90"/>
      <c r="FB83" s="45"/>
      <c r="FC83" s="7"/>
      <c r="FD83" s="29"/>
      <c r="FE83" s="29"/>
      <c r="FF83" s="49"/>
      <c r="FG83" s="49"/>
      <c r="FH83" s="40"/>
      <c r="FI83" s="91"/>
      <c r="FJ83" s="86"/>
      <c r="FK83" s="87"/>
      <c r="FL83" s="86"/>
      <c r="FM83" s="86"/>
      <c r="FN83" s="90"/>
      <c r="FO83" s="45"/>
      <c r="FP83" s="86"/>
      <c r="FQ83" s="90"/>
      <c r="FR83" s="45"/>
      <c r="FS83" s="86"/>
      <c r="FT83" s="90"/>
      <c r="FU83" s="45"/>
      <c r="FV83" s="88"/>
      <c r="FW83" s="45"/>
      <c r="FX83" s="88"/>
      <c r="FY83" s="45"/>
      <c r="FZ83" s="89"/>
      <c r="GA83" s="89"/>
      <c r="GB83" s="86"/>
      <c r="GC83" s="90"/>
      <c r="GD83" s="45"/>
      <c r="GE83" s="90"/>
      <c r="GF83" s="45"/>
      <c r="GG83" s="90"/>
      <c r="GH83" s="45"/>
      <c r="GI83" s="7"/>
      <c r="GJ83" s="29"/>
      <c r="GK83" s="29"/>
      <c r="GL83" s="49"/>
      <c r="GM83" s="49"/>
      <c r="GN83" s="40"/>
      <c r="GO83" s="91"/>
      <c r="GP83" s="86"/>
      <c r="GQ83" s="87"/>
      <c r="GR83" s="86"/>
      <c r="GS83" s="86"/>
      <c r="GT83" s="90"/>
      <c r="GU83" s="45"/>
      <c r="GV83" s="86"/>
      <c r="GW83" s="90"/>
      <c r="GX83" s="45"/>
      <c r="GY83" s="86"/>
      <c r="GZ83" s="90"/>
      <c r="HA83" s="45"/>
      <c r="HB83" s="88"/>
      <c r="HC83" s="45"/>
      <c r="HD83" s="88"/>
      <c r="HE83" s="45"/>
      <c r="HF83" s="89"/>
      <c r="HG83" s="89"/>
      <c r="HH83" s="86"/>
      <c r="HI83" s="90"/>
      <c r="HJ83" s="45"/>
      <c r="HK83" s="90"/>
      <c r="HL83" s="45"/>
      <c r="HM83" s="90"/>
      <c r="HN83" s="45"/>
      <c r="HO83" s="7"/>
      <c r="HP83" s="29"/>
      <c r="HQ83" s="29"/>
      <c r="HR83" s="49"/>
      <c r="HS83" s="49"/>
      <c r="HT83" s="40"/>
      <c r="HU83" s="91"/>
      <c r="HV83" s="86"/>
      <c r="HW83" s="87"/>
      <c r="HX83" s="86"/>
      <c r="HY83" s="86"/>
      <c r="HZ83" s="90"/>
      <c r="IA83" s="45"/>
      <c r="IB83" s="86"/>
      <c r="IC83" s="90"/>
      <c r="ID83" s="45"/>
      <c r="IE83" s="86"/>
      <c r="IF83" s="90"/>
      <c r="IG83" s="45"/>
      <c r="IH83" s="88"/>
      <c r="II83" s="45"/>
      <c r="IJ83" s="88"/>
      <c r="IK83" s="45"/>
      <c r="IL83" s="89"/>
      <c r="IM83" s="89"/>
      <c r="IN83" s="86"/>
      <c r="IO83" s="90"/>
      <c r="IP83" s="45"/>
      <c r="IQ83" s="90"/>
      <c r="IR83" s="45"/>
      <c r="IS83" s="90"/>
      <c r="IT83" s="45"/>
      <c r="IU83" s="7"/>
    </row>
    <row r="84" spans="2:65" ht="12.75">
      <c r="B84" s="29"/>
      <c r="C84" s="49"/>
      <c r="D84" s="39"/>
      <c r="E84" s="40"/>
      <c r="F84" s="41"/>
      <c r="G84" s="10"/>
      <c r="H84" s="42"/>
      <c r="I84" s="43"/>
      <c r="J84" s="43"/>
      <c r="K84" s="44"/>
      <c r="L84" s="45"/>
      <c r="M84" s="43"/>
      <c r="N84" s="44"/>
      <c r="O84" s="45"/>
      <c r="P84" s="43"/>
      <c r="Q84" s="44"/>
      <c r="R84" s="45"/>
      <c r="S84" s="46"/>
      <c r="T84" s="45"/>
      <c r="U84" s="46"/>
      <c r="V84" s="45"/>
      <c r="W84" s="47"/>
      <c r="X84" s="47"/>
      <c r="Y84" s="43"/>
      <c r="Z84" s="44"/>
      <c r="AA84" s="45"/>
      <c r="AB84" s="44"/>
      <c r="AC84" s="45"/>
      <c r="AD84" s="44"/>
      <c r="AE84" s="45"/>
      <c r="AF84" s="7"/>
      <c r="AG84" s="9"/>
      <c r="AH84" s="9"/>
      <c r="AJ84" s="20"/>
      <c r="AK84" s="20"/>
      <c r="AL84" s="48"/>
      <c r="AM84" s="48"/>
      <c r="AN84" s="48"/>
      <c r="AO84" s="48"/>
      <c r="AP84" s="20"/>
      <c r="AQ84" s="20"/>
      <c r="AR84" s="48"/>
      <c r="AS84" s="48"/>
      <c r="AT84" s="48"/>
      <c r="AV84" s="20"/>
      <c r="AW84" s="20"/>
      <c r="BL84" s="86"/>
      <c r="BM84" s="87"/>
    </row>
    <row r="85" spans="3:65" ht="12.75">
      <c r="C85" s="25"/>
      <c r="D85" s="25"/>
      <c r="E85" s="52"/>
      <c r="F85" s="51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3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6"/>
      <c r="BM85" s="87"/>
    </row>
    <row r="86" spans="3:65" ht="12.75">
      <c r="C86" s="25"/>
      <c r="D86" s="25"/>
      <c r="E86" s="52"/>
      <c r="F86" s="12"/>
      <c r="G86" s="10"/>
      <c r="H86" s="11"/>
      <c r="I86" s="14"/>
      <c r="J86" s="14"/>
      <c r="K86" s="13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P86" s="35"/>
      <c r="AQ86" s="35"/>
      <c r="AR86" s="35"/>
      <c r="AS86" s="35"/>
      <c r="AT86" s="35"/>
      <c r="AU86" s="35"/>
      <c r="BL86" s="86"/>
      <c r="BM86" s="87"/>
    </row>
    <row r="87" spans="3:65" ht="12.75">
      <c r="C87" s="28"/>
      <c r="D87" s="28"/>
      <c r="E87" s="52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4"/>
      <c r="AQ87" s="34"/>
      <c r="AR87" s="20"/>
      <c r="AS87" s="20"/>
      <c r="AT87" s="20"/>
      <c r="BL87" s="86"/>
      <c r="BM87" s="87"/>
    </row>
    <row r="88" spans="3:65" ht="12.75">
      <c r="C88" s="28"/>
      <c r="D88" s="28"/>
      <c r="E88" s="51"/>
      <c r="F88" s="51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6"/>
      <c r="BM88" s="87"/>
    </row>
    <row r="89" spans="3:65" ht="12.75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6"/>
      <c r="BM89" s="87"/>
    </row>
    <row r="90" spans="3:65" ht="12.75">
      <c r="C90" s="101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6"/>
      <c r="BM90" s="87"/>
    </row>
    <row r="91" spans="3:65" ht="12.75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6"/>
      <c r="BM91" s="87"/>
    </row>
    <row r="92" spans="3:65" ht="12.75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6"/>
      <c r="BM92" s="87"/>
    </row>
    <row r="93" spans="3:65" ht="12.75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6"/>
      <c r="BM93" s="87"/>
    </row>
    <row r="94" spans="3:65" ht="12.75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6"/>
      <c r="BM94" s="87"/>
    </row>
    <row r="95" spans="3:65" ht="12.75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6"/>
      <c r="BM95" s="87"/>
    </row>
    <row r="96" spans="3:65" ht="12.75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6"/>
      <c r="BM96" s="87"/>
    </row>
    <row r="97" spans="3:65" ht="12.75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6"/>
      <c r="BM97" s="87"/>
    </row>
    <row r="98" spans="3:65" ht="12.75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6"/>
      <c r="BM98" s="87"/>
    </row>
    <row r="99" spans="3:65" ht="12.75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6"/>
      <c r="BM99" s="87"/>
    </row>
    <row r="100" spans="3:65" ht="12.75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6"/>
      <c r="BM100" s="87"/>
    </row>
    <row r="101" spans="3:65" ht="12.75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6"/>
      <c r="BM101" s="87"/>
    </row>
    <row r="102" spans="3:65" ht="12.75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6"/>
      <c r="BM102" s="87"/>
    </row>
    <row r="103" spans="3:65" ht="12.75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6"/>
      <c r="BM103" s="87"/>
    </row>
    <row r="104" spans="3:65" ht="12.75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6"/>
      <c r="BM104" s="87"/>
    </row>
    <row r="105" spans="3:65" ht="12.75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6"/>
      <c r="BM105" s="87"/>
    </row>
    <row r="106" spans="3:65" ht="12.75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6"/>
      <c r="BM106" s="87"/>
    </row>
    <row r="107" spans="3:65" ht="12.75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6"/>
      <c r="BM107" s="87"/>
    </row>
    <row r="108" spans="3:65" ht="12.75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6"/>
      <c r="BM108" s="87"/>
    </row>
    <row r="109" spans="3:65" ht="12.75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6"/>
      <c r="BM109" s="87"/>
    </row>
    <row r="110" spans="3:65" ht="12.75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6"/>
      <c r="BM110" s="87"/>
    </row>
    <row r="111" spans="3:65" ht="12.75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6"/>
      <c r="BM111" s="87"/>
    </row>
    <row r="112" spans="3:65" ht="12.75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6"/>
      <c r="BM112" s="87"/>
    </row>
    <row r="113" spans="3:65" ht="12.75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6"/>
      <c r="BM113" s="87"/>
    </row>
    <row r="114" spans="3:65" ht="12.75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6"/>
      <c r="BM114" s="87"/>
    </row>
    <row r="115" spans="3:65" ht="12.75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6"/>
      <c r="BM115" s="87"/>
    </row>
    <row r="116" spans="3:65" ht="12.75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6"/>
      <c r="BM116" s="87"/>
    </row>
    <row r="117" spans="3:65" ht="12.75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6"/>
      <c r="BM117" s="87"/>
    </row>
    <row r="118" spans="3:65" ht="12.75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6"/>
      <c r="BM118" s="87"/>
    </row>
    <row r="119" spans="3:65" ht="12.75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6"/>
      <c r="BM119" s="87"/>
    </row>
    <row r="120" spans="3:65" ht="12.75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6"/>
      <c r="BM120" s="87"/>
    </row>
    <row r="121" spans="3:65" ht="12.75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6"/>
      <c r="BM121" s="87"/>
    </row>
    <row r="122" spans="3:65" ht="12.75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6"/>
      <c r="BM122" s="87"/>
    </row>
    <row r="123" spans="3:65" ht="12.75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6"/>
      <c r="BM123" s="87"/>
    </row>
    <row r="124" spans="3:65" ht="12.75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6"/>
      <c r="BM124" s="87"/>
    </row>
    <row r="125" spans="3:65" ht="12.75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6"/>
      <c r="BM125" s="87"/>
    </row>
    <row r="126" spans="3:65" ht="12.75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6"/>
      <c r="BM126" s="87"/>
    </row>
    <row r="127" spans="3:65" ht="12.75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6"/>
      <c r="BM127" s="87"/>
    </row>
    <row r="128" spans="3:65" ht="12.75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6"/>
      <c r="BM128" s="87"/>
    </row>
    <row r="129" spans="3:65" ht="12.75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6"/>
      <c r="BM129" s="87"/>
    </row>
    <row r="130" spans="3:65" ht="12.75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6"/>
      <c r="BM130" s="87"/>
    </row>
    <row r="131" spans="3:65" ht="12.75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6"/>
      <c r="BM131" s="87"/>
    </row>
    <row r="132" spans="3:65" ht="12.75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6"/>
      <c r="BM132" s="87"/>
    </row>
    <row r="133" spans="3:65" ht="12.75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6"/>
      <c r="BM133" s="87"/>
    </row>
    <row r="134" spans="3:65" ht="12.75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6"/>
      <c r="BM134" s="87"/>
    </row>
    <row r="135" spans="3:65" ht="12.75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6"/>
      <c r="BM135" s="87"/>
    </row>
    <row r="136" spans="3:65" ht="12.75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6"/>
      <c r="BM136" s="87"/>
    </row>
    <row r="137" spans="3:65" ht="12.75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6"/>
      <c r="BM137" s="87"/>
    </row>
    <row r="138" spans="3:65" ht="12.75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6"/>
      <c r="BM138" s="87"/>
    </row>
    <row r="139" spans="3:65" ht="12.75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6"/>
      <c r="BM139" s="87"/>
    </row>
    <row r="140" spans="3:65" ht="12.75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6"/>
      <c r="BM140" s="87"/>
    </row>
    <row r="141" spans="3:65" ht="12.75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6"/>
      <c r="BM141" s="87"/>
    </row>
    <row r="142" spans="3:65" ht="12.75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6"/>
      <c r="BM142" s="87"/>
    </row>
    <row r="143" spans="3:65" ht="12.75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6"/>
      <c r="BM143" s="87"/>
    </row>
    <row r="144" spans="3:65" ht="12.75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6"/>
      <c r="BM144" s="87"/>
    </row>
    <row r="145" spans="3:65" ht="12.75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6"/>
      <c r="BM145" s="87"/>
    </row>
    <row r="146" spans="3:65" ht="12.75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6"/>
      <c r="BM146" s="87"/>
    </row>
    <row r="147" spans="3:65" ht="12.75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6"/>
      <c r="BM147" s="87"/>
    </row>
    <row r="148" spans="3:65" ht="12.75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6"/>
      <c r="BM148" s="87"/>
    </row>
    <row r="149" spans="3:65" ht="12.75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6"/>
      <c r="BM149" s="87"/>
    </row>
    <row r="150" spans="3:65" ht="12.75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6"/>
      <c r="BM150" s="87"/>
    </row>
    <row r="151" spans="3:65" ht="12.75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6"/>
      <c r="BM151" s="87"/>
    </row>
    <row r="152" spans="3:65" ht="12.75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6"/>
      <c r="BM152" s="87"/>
    </row>
    <row r="153" spans="3:65" ht="12.75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6"/>
      <c r="BM153" s="87"/>
    </row>
    <row r="154" spans="3:65" ht="12.75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6"/>
      <c r="BM154" s="87"/>
    </row>
    <row r="155" spans="3:65" ht="12.75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6"/>
      <c r="BM155" s="87"/>
    </row>
    <row r="156" spans="3:65" ht="12.75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6"/>
      <c r="BM156" s="87"/>
    </row>
    <row r="157" spans="3:65" ht="12.75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6"/>
      <c r="BM157" s="87"/>
    </row>
    <row r="158" spans="3:65" ht="12.75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6"/>
      <c r="BM158" s="87"/>
    </row>
    <row r="159" spans="3:65" ht="12.75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6"/>
      <c r="BM159" s="87"/>
    </row>
    <row r="160" spans="3:65" ht="12.75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6"/>
      <c r="BM160" s="87"/>
    </row>
    <row r="161" spans="3:65" ht="12.75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6"/>
      <c r="BM161" s="87"/>
    </row>
    <row r="162" spans="3:65" ht="12.75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6"/>
      <c r="BM162" s="87"/>
    </row>
    <row r="163" spans="3:65" ht="12.75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6"/>
      <c r="BM163" s="87"/>
    </row>
    <row r="164" spans="3:65" ht="12.75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6"/>
      <c r="BM164" s="87"/>
    </row>
    <row r="165" spans="3:65" ht="12.75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6"/>
      <c r="BM165" s="87"/>
    </row>
    <row r="166" spans="3:65" ht="12.75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6"/>
      <c r="BM166" s="87"/>
    </row>
    <row r="167" spans="3:65" ht="12.75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6"/>
      <c r="BM167" s="87"/>
    </row>
    <row r="168" spans="3:65" ht="12.75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6"/>
      <c r="BM168" s="87"/>
    </row>
    <row r="169" spans="3:65" ht="12.75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6"/>
      <c r="BM169" s="87"/>
    </row>
    <row r="170" spans="3:65" ht="12.75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6"/>
      <c r="BM170" s="87"/>
    </row>
    <row r="171" spans="3:65" ht="12.75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6"/>
      <c r="BM171" s="87"/>
    </row>
    <row r="172" spans="3:65" ht="12.75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6"/>
      <c r="BM172" s="87"/>
    </row>
    <row r="173" spans="3:65" ht="12.75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6"/>
      <c r="BM173" s="87"/>
    </row>
    <row r="174" spans="3:65" ht="12.75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6"/>
      <c r="BM174" s="87"/>
    </row>
    <row r="175" spans="3:65" ht="12.75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6"/>
      <c r="BM175" s="87"/>
    </row>
    <row r="176" spans="3:65" ht="12.75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6"/>
      <c r="BM176" s="87"/>
    </row>
    <row r="177" spans="3:65" ht="12.75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6"/>
      <c r="BM177" s="87"/>
    </row>
    <row r="178" spans="3:65" ht="12.75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6"/>
      <c r="BM178" s="87"/>
    </row>
    <row r="179" spans="3:65" ht="12.75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6"/>
      <c r="BM179" s="87"/>
    </row>
    <row r="180" spans="3:65" ht="12.75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6"/>
      <c r="BM180" s="87"/>
    </row>
    <row r="181" spans="3:65" ht="12.75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6"/>
      <c r="BM181" s="87"/>
    </row>
    <row r="182" spans="3:65" ht="12.75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6"/>
      <c r="BM182" s="87"/>
    </row>
    <row r="183" spans="3:65" ht="12.75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6"/>
      <c r="BM183" s="87"/>
    </row>
    <row r="184" spans="3:65" ht="12.75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6"/>
      <c r="BM184" s="87"/>
    </row>
    <row r="185" spans="3:65" ht="12.75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6"/>
      <c r="BM185" s="87"/>
    </row>
    <row r="186" spans="3:65" ht="12.75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6"/>
      <c r="BM186" s="87"/>
    </row>
    <row r="187" spans="3:65" ht="12.75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6"/>
      <c r="BM187" s="87"/>
    </row>
    <row r="188" spans="3:43" ht="12.75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.75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.75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.75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.75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.75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.75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.75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.75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.75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.75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.75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.75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.75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.75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.75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.75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.75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.75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.75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.75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.75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.75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.75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.75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.75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.75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.75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.75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.75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.75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.75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.75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.75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.75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.75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.75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.75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.75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.75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.75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.75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.75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.75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.75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.75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.75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.75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.75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.75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.75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.75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.75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.75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.75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.75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.75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.75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.75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.75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.75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.75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.75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.75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.75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.75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.75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.75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.75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.75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.75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.75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.75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.75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.75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.75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.75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.75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.75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.75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.75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.75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.75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.75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.75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.75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.75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.75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.75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.75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.75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.75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.75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.75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.75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.75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.75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.75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.75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.75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.75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.75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.75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.75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.75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.75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.75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.75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.75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.75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.75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.75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.75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.75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.75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.75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.75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.75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.75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.75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.75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.75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.75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.75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.75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.75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.75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.75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.75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.75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.75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.75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.75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.75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.75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.75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.75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.75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.75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.75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.75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.75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.75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.75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.75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.75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.75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.75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.75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.75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.75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.75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.75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.75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.75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.75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.75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.75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.75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.75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.75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.75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.75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.75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.75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.75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.75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.75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.75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.75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.75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.75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.75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.75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.75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.75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.75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.75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.75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.75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.75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.75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.75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.75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.75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.75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.75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.75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.75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.75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.75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.75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.75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.75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.75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.75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.75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.75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.75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.75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.75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.75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.75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.75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.75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.75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.75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.75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.75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.75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.75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.75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.75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.75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.75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.75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.75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.75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.75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.75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.75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.75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.75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.75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.75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.75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.75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.75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.75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.75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.75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.75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.75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.75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.75">
      <c r="K422" s="16"/>
    </row>
    <row r="423" ht="12.75">
      <c r="K423" s="16"/>
    </row>
    <row r="424" ht="12.75">
      <c r="K424" s="16"/>
    </row>
    <row r="425" ht="12.75">
      <c r="K425" s="16"/>
    </row>
    <row r="426" ht="12.75">
      <c r="K426" s="16"/>
    </row>
    <row r="427" ht="12.75">
      <c r="K427" s="16"/>
    </row>
    <row r="428" ht="12.75">
      <c r="K428" s="16"/>
    </row>
    <row r="429" ht="12.75">
      <c r="K429" s="16"/>
    </row>
    <row r="430" ht="12.75">
      <c r="K430" s="16"/>
    </row>
    <row r="431" ht="12.75">
      <c r="K431" s="16"/>
    </row>
    <row r="432" ht="12.75">
      <c r="K432" s="16"/>
    </row>
    <row r="433" ht="12.75">
      <c r="K433" s="16"/>
    </row>
    <row r="434" ht="12.75">
      <c r="K434" s="16"/>
    </row>
    <row r="435" ht="12.75">
      <c r="K435" s="16"/>
    </row>
    <row r="436" ht="12.75">
      <c r="K436" s="16"/>
    </row>
    <row r="437" ht="12.75">
      <c r="K437" s="16"/>
    </row>
    <row r="438" ht="12.75">
      <c r="K438" s="16"/>
    </row>
    <row r="439" ht="12.75">
      <c r="K439" s="16"/>
    </row>
    <row r="440" ht="12.75">
      <c r="K440" s="16"/>
    </row>
    <row r="441" ht="12.75">
      <c r="K441" s="16"/>
    </row>
    <row r="442" ht="12.75">
      <c r="K442" s="16"/>
    </row>
    <row r="443" ht="12.75">
      <c r="K443" s="16"/>
    </row>
    <row r="444" ht="12.75">
      <c r="K444" s="16"/>
    </row>
    <row r="445" ht="12.75">
      <c r="K445" s="16"/>
    </row>
    <row r="446" ht="12.75">
      <c r="K446" s="16"/>
    </row>
    <row r="447" ht="12.75">
      <c r="K447" s="16"/>
    </row>
    <row r="448" ht="12.75">
      <c r="K448" s="16"/>
    </row>
    <row r="449" ht="12.75">
      <c r="K449" s="16"/>
    </row>
    <row r="450" ht="12.75">
      <c r="K450" s="16"/>
    </row>
    <row r="451" ht="12.75">
      <c r="K451" s="16"/>
    </row>
    <row r="452" ht="12.75">
      <c r="K452" s="16"/>
    </row>
    <row r="453" ht="12.75">
      <c r="K453" s="16"/>
    </row>
    <row r="454" ht="12.75">
      <c r="K454" s="16"/>
    </row>
    <row r="455" ht="12.75">
      <c r="K455" s="16"/>
    </row>
    <row r="456" ht="12.75">
      <c r="K456" s="16"/>
    </row>
    <row r="457" ht="12.75">
      <c r="K457" s="16"/>
    </row>
    <row r="458" ht="12.75">
      <c r="K458" s="16"/>
    </row>
    <row r="459" ht="12.75">
      <c r="K459" s="16"/>
    </row>
    <row r="460" ht="12.75">
      <c r="K460" s="16"/>
    </row>
    <row r="461" ht="12.75">
      <c r="K461" s="16"/>
    </row>
    <row r="462" ht="12.75">
      <c r="K462" s="16"/>
    </row>
    <row r="463" ht="12.75">
      <c r="K463" s="16"/>
    </row>
    <row r="464" ht="12.75">
      <c r="K464" s="16"/>
    </row>
    <row r="465" ht="12.75">
      <c r="K465" s="16"/>
    </row>
    <row r="466" ht="12.75">
      <c r="K466" s="16"/>
    </row>
    <row r="467" ht="12.75">
      <c r="K467" s="16"/>
    </row>
    <row r="468" ht="12.75">
      <c r="K468" s="16"/>
    </row>
    <row r="469" ht="12.75">
      <c r="K469" s="16"/>
    </row>
    <row r="470" ht="12.75">
      <c r="K470" s="16"/>
    </row>
    <row r="471" ht="12.75">
      <c r="K471" s="16"/>
    </row>
    <row r="472" ht="12.75">
      <c r="K472" s="16"/>
    </row>
    <row r="473" ht="12.75">
      <c r="K473" s="16"/>
    </row>
    <row r="474" ht="12.75">
      <c r="K474" s="16"/>
    </row>
    <row r="475" ht="12.75">
      <c r="K475" s="16"/>
    </row>
    <row r="476" ht="12.75">
      <c r="K476" s="16"/>
    </row>
    <row r="477" ht="12.75">
      <c r="K477" s="16"/>
    </row>
    <row r="478" ht="12.75">
      <c r="K478" s="16"/>
    </row>
    <row r="479" ht="12.75">
      <c r="K479" s="16"/>
    </row>
    <row r="480" ht="12.75">
      <c r="K480" s="16"/>
    </row>
    <row r="481" ht="12.75">
      <c r="K481" s="16"/>
    </row>
    <row r="482" ht="12.75">
      <c r="K482" s="16"/>
    </row>
    <row r="483" ht="12.75">
      <c r="K483" s="16"/>
    </row>
    <row r="484" ht="12.75">
      <c r="K484" s="16"/>
    </row>
    <row r="485" ht="12.75">
      <c r="K485" s="16"/>
    </row>
    <row r="486" ht="12.75">
      <c r="K486" s="16"/>
    </row>
    <row r="487" ht="12.75">
      <c r="K487" s="16"/>
    </row>
    <row r="488" ht="12.75">
      <c r="K488" s="16"/>
    </row>
    <row r="489" ht="12.75">
      <c r="K489" s="16"/>
    </row>
    <row r="490" ht="12.75">
      <c r="K490" s="16"/>
    </row>
    <row r="491" ht="12.75">
      <c r="K491" s="16"/>
    </row>
    <row r="492" ht="12.75">
      <c r="K492" s="16"/>
    </row>
    <row r="493" ht="12.75">
      <c r="K493" s="16"/>
    </row>
    <row r="494" ht="12.75">
      <c r="K494" s="16"/>
    </row>
    <row r="495" ht="12.75">
      <c r="K495" s="16"/>
    </row>
    <row r="496" ht="12.75">
      <c r="K496" s="16"/>
    </row>
    <row r="497" ht="12.75">
      <c r="K497" s="16"/>
    </row>
    <row r="498" ht="12.75">
      <c r="K498" s="16"/>
    </row>
    <row r="499" ht="12.75">
      <c r="K499" s="16"/>
    </row>
    <row r="500" ht="12.75">
      <c r="K500" s="16"/>
    </row>
    <row r="501" ht="12.75">
      <c r="K501" s="16"/>
    </row>
    <row r="502" ht="12.75">
      <c r="K502" s="16"/>
    </row>
    <row r="503" ht="12.75">
      <c r="K503" s="16"/>
    </row>
    <row r="504" ht="12.75">
      <c r="K504" s="16"/>
    </row>
    <row r="505" ht="12.75">
      <c r="K505" s="16"/>
    </row>
    <row r="506" ht="12.75">
      <c r="K506" s="16"/>
    </row>
    <row r="507" ht="12.75">
      <c r="K507" s="16"/>
    </row>
    <row r="508" ht="12.75">
      <c r="K508" s="16"/>
    </row>
    <row r="509" ht="12.75">
      <c r="K509" s="16"/>
    </row>
    <row r="510" ht="12.75">
      <c r="K510" s="16"/>
    </row>
    <row r="511" ht="12.75">
      <c r="K511" s="16"/>
    </row>
    <row r="512" ht="12.75">
      <c r="K512" s="16"/>
    </row>
    <row r="513" ht="12.75">
      <c r="K513" s="16"/>
    </row>
    <row r="514" ht="12.75">
      <c r="K514" s="16"/>
    </row>
    <row r="515" ht="12.75">
      <c r="K515" s="16"/>
    </row>
    <row r="516" ht="12.75">
      <c r="K516" s="16"/>
    </row>
    <row r="517" ht="12.75">
      <c r="K517" s="16"/>
    </row>
    <row r="518" ht="12.75">
      <c r="K518" s="16"/>
    </row>
    <row r="519" ht="12.75">
      <c r="K519" s="16"/>
    </row>
    <row r="520" ht="12.75">
      <c r="K520" s="16"/>
    </row>
    <row r="521" ht="12.75">
      <c r="K521" s="16"/>
    </row>
    <row r="522" ht="12.75">
      <c r="K522" s="16"/>
    </row>
    <row r="523" ht="12.75">
      <c r="K523" s="16"/>
    </row>
    <row r="524" ht="12.75">
      <c r="K524" s="16"/>
    </row>
    <row r="525" ht="12.75">
      <c r="K525" s="16"/>
    </row>
    <row r="526" ht="12.75">
      <c r="K526" s="16"/>
    </row>
    <row r="527" ht="12.75">
      <c r="K527" s="16"/>
    </row>
    <row r="528" ht="12.75">
      <c r="K528" s="16"/>
    </row>
    <row r="529" ht="12.75">
      <c r="K529" s="16"/>
    </row>
    <row r="530" ht="12.75">
      <c r="K530" s="16"/>
    </row>
    <row r="531" ht="12.75">
      <c r="K531" s="16"/>
    </row>
    <row r="532" ht="12.75">
      <c r="K532" s="16"/>
    </row>
    <row r="533" ht="12.75">
      <c r="K533" s="16"/>
    </row>
    <row r="534" ht="12.75">
      <c r="K534" s="16"/>
    </row>
    <row r="535" ht="12.75">
      <c r="K535" s="16"/>
    </row>
    <row r="536" ht="12.75">
      <c r="K536" s="16"/>
    </row>
    <row r="537" ht="12.75">
      <c r="K537" s="16"/>
    </row>
    <row r="538" ht="12.75">
      <c r="K538" s="16"/>
    </row>
    <row r="539" ht="12.75">
      <c r="K539" s="16"/>
    </row>
    <row r="540" ht="12.75">
      <c r="K540" s="16"/>
    </row>
    <row r="541" ht="12.75">
      <c r="K541" s="16"/>
    </row>
    <row r="542" ht="12.75">
      <c r="K542" s="16"/>
    </row>
    <row r="543" ht="12.75">
      <c r="K543" s="16"/>
    </row>
    <row r="544" ht="12.75">
      <c r="K544" s="16"/>
    </row>
    <row r="545" ht="12.75">
      <c r="K545" s="16"/>
    </row>
    <row r="546" ht="12.75">
      <c r="K546" s="16"/>
    </row>
    <row r="547" ht="12.75">
      <c r="K547" s="16"/>
    </row>
    <row r="548" ht="12.75">
      <c r="K548" s="16"/>
    </row>
    <row r="549" ht="12.75">
      <c r="K549" s="16"/>
    </row>
    <row r="550" ht="12.75">
      <c r="K550" s="16"/>
    </row>
    <row r="551" ht="12.75">
      <c r="K551" s="16"/>
    </row>
    <row r="552" ht="12.75">
      <c r="K552" s="16"/>
    </row>
    <row r="553" ht="12.75">
      <c r="K553" s="16"/>
    </row>
    <row r="554" ht="12.75">
      <c r="K554" s="16"/>
    </row>
    <row r="555" ht="12.75">
      <c r="K555" s="16"/>
    </row>
    <row r="556" ht="12.75">
      <c r="K556" s="16"/>
    </row>
    <row r="557" ht="12.75">
      <c r="K557" s="16"/>
    </row>
    <row r="558" ht="12.75">
      <c r="K558" s="16"/>
    </row>
    <row r="559" ht="12.75">
      <c r="K559" s="16"/>
    </row>
    <row r="560" ht="12.75">
      <c r="K560" s="16"/>
    </row>
    <row r="561" ht="12.75">
      <c r="K561" s="16"/>
    </row>
    <row r="562" ht="12.75">
      <c r="K562" s="16"/>
    </row>
    <row r="563" ht="12.75">
      <c r="K563" s="16"/>
    </row>
    <row r="564" ht="12.75">
      <c r="K564" s="16"/>
    </row>
    <row r="565" ht="12.75">
      <c r="K565" s="16"/>
    </row>
    <row r="566" ht="12.75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1" r:id="rId1"/>
  <headerFooter alignWithMargins="0">
    <oddFooter>&amp;L&amp;"Arial,Regular"&amp;9Information Classification: Limited Access</oddFooter>
  </headerFooter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5"/>
  <sheetViews>
    <sheetView tabSelected="1" zoomScale="125" zoomScaleNormal="125" workbookViewId="0" topLeftCell="A1">
      <selection activeCell="A1" sqref="A1"/>
    </sheetView>
  </sheetViews>
  <sheetFormatPr defaultColWidth="12.421875" defaultRowHeight="12.75"/>
  <cols>
    <col min="1" max="1" width="36.28125" style="32" bestFit="1" customWidth="1"/>
    <col min="2" max="2" width="9.28125" style="32" bestFit="1" customWidth="1"/>
    <col min="3" max="4" width="20.421875" style="32" customWidth="1"/>
    <col min="5" max="5" width="4.28125" style="32" customWidth="1"/>
    <col min="6" max="6" width="3.28125" style="32" customWidth="1"/>
    <col min="7" max="8" width="14.421875" style="32" customWidth="1"/>
    <col min="9" max="16384" width="12.421875" style="32" customWidth="1"/>
  </cols>
  <sheetData>
    <row r="1" spans="1:4" ht="64.5" customHeight="1">
      <c r="A1" s="119" t="s">
        <v>302</v>
      </c>
      <c r="B1" s="120" t="s">
        <v>303</v>
      </c>
      <c r="C1" s="121" t="s">
        <v>304</v>
      </c>
      <c r="D1" s="121" t="s">
        <v>305</v>
      </c>
    </row>
    <row r="2" spans="1:4" s="33" customFormat="1" ht="15">
      <c r="A2" s="36" t="s">
        <v>295</v>
      </c>
      <c r="B2" s="122">
        <v>15</v>
      </c>
      <c r="C2" s="123">
        <v>0.9874</v>
      </c>
      <c r="D2" s="123">
        <v>0.0126</v>
      </c>
    </row>
    <row r="3" spans="1:4" s="33" customFormat="1" ht="15">
      <c r="A3" s="36" t="s">
        <v>289</v>
      </c>
      <c r="B3" s="122">
        <v>81</v>
      </c>
      <c r="C3" s="123">
        <v>0.7135</v>
      </c>
      <c r="D3" s="123">
        <v>0.2865</v>
      </c>
    </row>
    <row r="4" spans="1:4" s="33" customFormat="1" ht="15">
      <c r="A4" s="118" t="s">
        <v>296</v>
      </c>
      <c r="B4" s="122">
        <v>25</v>
      </c>
      <c r="C4" s="123">
        <v>0.9687</v>
      </c>
      <c r="D4" s="123">
        <v>0.0313</v>
      </c>
    </row>
    <row r="5" spans="1:4" s="33" customFormat="1" ht="15">
      <c r="A5" s="36" t="s">
        <v>90</v>
      </c>
      <c r="B5" s="122">
        <v>5801</v>
      </c>
      <c r="C5" s="123">
        <v>0.8105</v>
      </c>
      <c r="D5" s="123">
        <v>0.1895</v>
      </c>
    </row>
    <row r="6" spans="1:4" s="33" customFormat="1" ht="15">
      <c r="A6" s="118" t="s">
        <v>297</v>
      </c>
      <c r="B6" s="122">
        <v>27</v>
      </c>
      <c r="C6" s="123">
        <v>0.9996</v>
      </c>
      <c r="D6" s="123">
        <v>0.0004</v>
      </c>
    </row>
    <row r="7" spans="1:4" s="33" customFormat="1" ht="15">
      <c r="A7" s="36" t="s">
        <v>232</v>
      </c>
      <c r="B7" s="122">
        <v>5814</v>
      </c>
      <c r="C7" s="123">
        <v>0.8344</v>
      </c>
      <c r="D7" s="123">
        <v>0.1656</v>
      </c>
    </row>
    <row r="8" spans="1:4" s="33" customFormat="1" ht="15">
      <c r="A8" s="118" t="s">
        <v>298</v>
      </c>
      <c r="B8" s="122">
        <v>29</v>
      </c>
      <c r="C8" s="123">
        <v>0.9681</v>
      </c>
      <c r="D8" s="123">
        <v>0.0319</v>
      </c>
    </row>
    <row r="9" spans="1:4" s="33" customFormat="1" ht="15">
      <c r="A9" s="118" t="s">
        <v>299</v>
      </c>
      <c r="B9" s="122">
        <v>16</v>
      </c>
      <c r="C9" s="123">
        <v>0.9897</v>
      </c>
      <c r="D9" s="123">
        <v>0.0103</v>
      </c>
    </row>
    <row r="10" spans="1:4" s="33" customFormat="1" ht="15">
      <c r="A10" s="118" t="s">
        <v>300</v>
      </c>
      <c r="B10" s="122">
        <v>28</v>
      </c>
      <c r="C10" s="123">
        <v>0.9789</v>
      </c>
      <c r="D10" s="123">
        <v>0.0211</v>
      </c>
    </row>
    <row r="11" spans="1:4" s="33" customFormat="1" ht="15">
      <c r="A11" s="118" t="s">
        <v>301</v>
      </c>
      <c r="B11" s="122">
        <v>24</v>
      </c>
      <c r="C11" s="123">
        <v>0.9845</v>
      </c>
      <c r="D11" s="123">
        <v>0.0155</v>
      </c>
    </row>
    <row r="12" spans="1:4" s="33" customFormat="1" ht="15">
      <c r="A12" s="118" t="s">
        <v>292</v>
      </c>
      <c r="B12" s="122">
        <v>80</v>
      </c>
      <c r="C12" s="123">
        <v>0.7464</v>
      </c>
      <c r="D12" s="123">
        <v>0.2536</v>
      </c>
    </row>
    <row r="13" spans="1:4" s="33" customFormat="1" ht="15">
      <c r="A13" s="36" t="s">
        <v>306</v>
      </c>
      <c r="B13" s="122">
        <v>39</v>
      </c>
      <c r="C13" s="123">
        <v>0.7771</v>
      </c>
      <c r="D13" s="123">
        <v>0.2229</v>
      </c>
    </row>
    <row r="14" spans="1:4" s="33" customFormat="1" ht="15">
      <c r="A14" s="36" t="s">
        <v>81</v>
      </c>
      <c r="B14" s="122">
        <v>9</v>
      </c>
      <c r="C14" s="123">
        <v>0.8201</v>
      </c>
      <c r="D14" s="123">
        <v>0.1799</v>
      </c>
    </row>
    <row r="15" spans="1:4" s="33" customFormat="1" ht="15">
      <c r="A15" s="36" t="s">
        <v>236</v>
      </c>
      <c r="B15" s="122">
        <v>40</v>
      </c>
      <c r="C15" s="123">
        <v>0.8102</v>
      </c>
      <c r="D15" s="123">
        <v>0.1898</v>
      </c>
    </row>
    <row r="16" s="33" customFormat="1" ht="12.75"/>
    <row r="17" s="33" customFormat="1" ht="12.75"/>
    <row r="18" spans="1:4" s="33" customFormat="1" ht="12.75">
      <c r="A18" s="37"/>
      <c r="B18" s="37"/>
      <c r="C18" s="37"/>
      <c r="D18" s="37"/>
    </row>
    <row r="19" spans="1:4" s="33" customFormat="1" ht="12.75">
      <c r="A19" s="128"/>
      <c r="B19" s="129"/>
      <c r="C19" s="129"/>
      <c r="D19" s="129"/>
    </row>
    <row r="20" spans="1:4" s="33" customFormat="1" ht="12.75">
      <c r="A20" s="37"/>
      <c r="B20" s="37"/>
      <c r="C20" s="37"/>
      <c r="D20" s="37"/>
    </row>
    <row r="21" spans="1:4" s="33" customFormat="1" ht="12.75">
      <c r="A21" s="37"/>
      <c r="B21" s="37"/>
      <c r="C21" s="37"/>
      <c r="D21" s="37"/>
    </row>
    <row r="22" spans="1:4" s="33" customFormat="1" ht="12.75">
      <c r="A22" s="37"/>
      <c r="B22" s="37"/>
      <c r="C22" s="37"/>
      <c r="D22" s="37"/>
    </row>
    <row r="23" spans="1:4" s="33" customFormat="1" ht="12.75">
      <c r="A23" s="37"/>
      <c r="B23" s="37"/>
      <c r="C23" s="37"/>
      <c r="D23" s="37"/>
    </row>
    <row r="24" spans="1:4" s="33" customFormat="1" ht="12.75">
      <c r="A24" s="37"/>
      <c r="B24" s="37"/>
      <c r="C24" s="37"/>
      <c r="D24" s="37"/>
    </row>
    <row r="25" spans="1:4" s="33" customFormat="1" ht="12.75">
      <c r="A25" s="37"/>
      <c r="B25" s="37"/>
      <c r="C25" s="37"/>
      <c r="D25" s="37"/>
    </row>
    <row r="26" s="33" customFormat="1" ht="12.75"/>
  </sheetData>
  <sheetProtection/>
  <mergeCells count="1">
    <mergeCell ref="A19:D19"/>
  </mergeCells>
  <printOptions/>
  <pageMargins left="0.5" right="0.39" top="1" bottom="0.76" header="0.5" footer="0.31"/>
  <pageSetup fitToHeight="2" horizontalDpi="600" verticalDpi="600" orientation="portrait" r:id="rId2"/>
  <headerFooter alignWithMargins="0">
    <oddHeader>&amp;L&amp;12 &amp;K0000002023 Source of Income Earned by the Fund — By State for Utah Residents&amp;R&amp;K000000&amp;G</oddHeader>
    <oddFooter xml:space="preserve">&amp;L&amp;"Arial,Regular"&amp;9Information Classification: Limited Access&amp;C&amp;P&amp;R&amp;"Gotham C2 Text,Regular"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>Limited Access</cp:keywords>
  <dc:description/>
  <cp:lastModifiedBy>Kimberly Santos</cp:lastModifiedBy>
  <cp:lastPrinted>2023-12-07T15:56:34Z</cp:lastPrinted>
  <dcterms:created xsi:type="dcterms:W3CDTF">2004-07-30T17:29:27Z</dcterms:created>
  <dcterms:modified xsi:type="dcterms:W3CDTF">2023-12-07T15:56:45Z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9ec7c582-5d52-4f96-a8a3-9ff0e91ba120</vt:lpwstr>
  </property>
  <property fmtid="{D5CDD505-2E9C-101B-9397-08002B2CF9AE}" pid="4" name="SSCClassification">
    <vt:lpwstr>LA</vt:lpwstr>
  </property>
  <property fmtid="{D5CDD505-2E9C-101B-9397-08002B2CF9AE}" pid="5" name="SSCVisualMarks">
    <vt:lpwstr>Y</vt:lpwstr>
  </property>
</Properties>
</file>